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enko\Desktop\"/>
    </mc:Choice>
  </mc:AlternateContent>
  <xr:revisionPtr revIDLastSave="0" documentId="8_{112C4983-6043-4C00-A5D5-FDF924DF6D04}" xr6:coauthVersionLast="37" xr6:coauthVersionMax="3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5" r:id="rId1"/>
    <sheet name="Лист3" sheetId="14" r:id="rId2"/>
    <sheet name="Лист7" sheetId="18" r:id="rId3"/>
    <sheet name="Лист2" sheetId="21" r:id="rId4"/>
    <sheet name="Лист1" sheetId="20" r:id="rId5"/>
  </sheets>
  <definedNames>
    <definedName name="_xlnm._FilterDatabase" localSheetId="0" hidden="1">Лист4!$A$1:$AN$1</definedName>
  </definedNames>
  <calcPr calcId="191029"/>
</workbook>
</file>

<file path=xl/calcChain.xml><?xml version="1.0" encoding="utf-8"?>
<calcChain xmlns="http://schemas.openxmlformats.org/spreadsheetml/2006/main">
  <c r="J18" i="20" l="1"/>
  <c r="K18" i="20" s="1"/>
  <c r="J17" i="20"/>
  <c r="K17" i="20" s="1"/>
  <c r="J18" i="21"/>
  <c r="J17" i="21"/>
  <c r="J18" i="18"/>
  <c r="J17" i="18"/>
  <c r="K17" i="18" s="1"/>
  <c r="B18" i="21"/>
  <c r="E18" i="21" s="1"/>
  <c r="B17" i="21"/>
  <c r="E17" i="21" s="1"/>
  <c r="B11" i="21"/>
  <c r="B10" i="21"/>
  <c r="E10" i="21" s="1"/>
  <c r="B4" i="21"/>
  <c r="B3" i="21"/>
  <c r="E3" i="21" s="1"/>
  <c r="G18" i="21"/>
  <c r="G17" i="21"/>
  <c r="J11" i="21"/>
  <c r="G11" i="21"/>
  <c r="E11" i="21"/>
  <c r="D11" i="21"/>
  <c r="G10" i="21"/>
  <c r="J4" i="21"/>
  <c r="G4" i="21"/>
  <c r="E4" i="21"/>
  <c r="D4" i="21"/>
  <c r="G3" i="21"/>
  <c r="D3" i="21"/>
  <c r="J3" i="21"/>
  <c r="K11" i="20"/>
  <c r="K10" i="20"/>
  <c r="K4" i="20"/>
  <c r="E4" i="18"/>
  <c r="D4" i="18"/>
  <c r="B4" i="18"/>
  <c r="H4" i="20"/>
  <c r="H3" i="20"/>
  <c r="G4" i="20"/>
  <c r="G3" i="20"/>
  <c r="E4" i="20"/>
  <c r="E3" i="20"/>
  <c r="D4" i="20"/>
  <c r="D3" i="20"/>
  <c r="B18" i="20"/>
  <c r="D18" i="20" s="1"/>
  <c r="B17" i="20"/>
  <c r="E17" i="20" s="1"/>
  <c r="B4" i="20"/>
  <c r="B3" i="20"/>
  <c r="B11" i="20"/>
  <c r="E11" i="20" s="1"/>
  <c r="B10" i="20"/>
  <c r="E10" i="20" s="1"/>
  <c r="G18" i="20"/>
  <c r="E18" i="20"/>
  <c r="G17" i="20"/>
  <c r="G11" i="20"/>
  <c r="D11" i="20"/>
  <c r="G10" i="20"/>
  <c r="J4" i="20"/>
  <c r="K18" i="18"/>
  <c r="K11" i="18"/>
  <c r="K10" i="18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J11" i="18"/>
  <c r="J10" i="18"/>
  <c r="G11" i="18"/>
  <c r="G10" i="18"/>
  <c r="I4" i="18"/>
  <c r="I3" i="18"/>
  <c r="G3" i="18"/>
  <c r="G4" i="18"/>
  <c r="J4" i="18"/>
  <c r="J3" i="18"/>
  <c r="G18" i="18"/>
  <c r="G17" i="18"/>
  <c r="E18" i="18"/>
  <c r="D18" i="18"/>
  <c r="B18" i="18"/>
  <c r="B17" i="18"/>
  <c r="E17" i="18" s="1"/>
  <c r="E11" i="18"/>
  <c r="B11" i="18"/>
  <c r="D11" i="18" s="1"/>
  <c r="B10" i="18"/>
  <c r="D10" i="18" s="1"/>
  <c r="B3" i="18"/>
  <c r="D3" i="18" s="1"/>
  <c r="D18" i="21" l="1"/>
  <c r="J10" i="21"/>
  <c r="H3" i="21"/>
  <c r="I3" i="21" s="1"/>
  <c r="H18" i="21"/>
  <c r="H4" i="21"/>
  <c r="H11" i="21"/>
  <c r="D10" i="21"/>
  <c r="H10" i="21" s="1"/>
  <c r="D17" i="21"/>
  <c r="H17" i="21" s="1"/>
  <c r="H18" i="20"/>
  <c r="I18" i="20" s="1"/>
  <c r="I4" i="20"/>
  <c r="J11" i="20"/>
  <c r="J10" i="20"/>
  <c r="H11" i="20"/>
  <c r="I3" i="20"/>
  <c r="D10" i="20"/>
  <c r="H10" i="20" s="1"/>
  <c r="D17" i="20"/>
  <c r="H17" i="20" s="1"/>
  <c r="J3" i="20"/>
  <c r="H10" i="18"/>
  <c r="I10" i="18" s="1"/>
  <c r="H11" i="18"/>
  <c r="I11" i="18" s="1"/>
  <c r="D17" i="18"/>
  <c r="E10" i="18"/>
  <c r="H18" i="18"/>
  <c r="H17" i="18"/>
  <c r="I17" i="18" s="1"/>
  <c r="H4" i="18"/>
  <c r="E3" i="18"/>
  <c r="H3" i="18" s="1"/>
  <c r="K17" i="21" l="1"/>
  <c r="I17" i="21"/>
  <c r="K4" i="21"/>
  <c r="I4" i="21"/>
  <c r="K18" i="21"/>
  <c r="I18" i="21"/>
  <c r="K11" i="21"/>
  <c r="I11" i="21"/>
  <c r="K10" i="21"/>
  <c r="I10" i="21"/>
  <c r="I10" i="20"/>
  <c r="I17" i="20"/>
  <c r="I11" i="20"/>
  <c r="I18" i="18"/>
  <c r="C34" i="14"/>
  <c r="E30" i="14" s="1"/>
  <c r="E26" i="14"/>
  <c r="C22" i="14"/>
  <c r="E18" i="14" s="1"/>
  <c r="R2" i="15"/>
  <c r="R79" i="15"/>
  <c r="L79" i="15"/>
  <c r="J79" i="15"/>
  <c r="E79" i="15"/>
  <c r="I79" i="15" s="1"/>
  <c r="R78" i="15"/>
  <c r="L78" i="15"/>
  <c r="J78" i="15"/>
  <c r="E78" i="15"/>
  <c r="I78" i="15" s="1"/>
  <c r="R77" i="15"/>
  <c r="L77" i="15"/>
  <c r="J77" i="15"/>
  <c r="E77" i="15"/>
  <c r="G77" i="15" s="1"/>
  <c r="R76" i="15"/>
  <c r="L76" i="15"/>
  <c r="J76" i="15"/>
  <c r="E76" i="15"/>
  <c r="G76" i="15" s="1"/>
  <c r="R75" i="15"/>
  <c r="L75" i="15"/>
  <c r="J75" i="15"/>
  <c r="E75" i="15"/>
  <c r="G75" i="15" s="1"/>
  <c r="R74" i="15"/>
  <c r="L74" i="15"/>
  <c r="J74" i="15"/>
  <c r="E74" i="15"/>
  <c r="R73" i="15"/>
  <c r="L73" i="15"/>
  <c r="J73" i="15"/>
  <c r="E73" i="15"/>
  <c r="I73" i="15" s="1"/>
  <c r="R72" i="15"/>
  <c r="L72" i="15"/>
  <c r="J72" i="15"/>
  <c r="E72" i="15"/>
  <c r="I72" i="15" s="1"/>
  <c r="R71" i="15"/>
  <c r="L71" i="15"/>
  <c r="J71" i="15"/>
  <c r="E71" i="15"/>
  <c r="I71" i="15" s="1"/>
  <c r="R70" i="15"/>
  <c r="L70" i="15"/>
  <c r="J70" i="15"/>
  <c r="E70" i="15"/>
  <c r="G70" i="15" s="1"/>
  <c r="R69" i="15"/>
  <c r="L69" i="15"/>
  <c r="J69" i="15"/>
  <c r="E69" i="15"/>
  <c r="R68" i="15"/>
  <c r="L68" i="15"/>
  <c r="J68" i="15"/>
  <c r="E68" i="15"/>
  <c r="I68" i="15" s="1"/>
  <c r="R67" i="15"/>
  <c r="L67" i="15"/>
  <c r="J67" i="15"/>
  <c r="E67" i="15"/>
  <c r="G67" i="15" s="1"/>
  <c r="R66" i="15"/>
  <c r="L66" i="15"/>
  <c r="J66" i="15"/>
  <c r="E66" i="15"/>
  <c r="I66" i="15" s="1"/>
  <c r="R65" i="15"/>
  <c r="L65" i="15"/>
  <c r="J65" i="15"/>
  <c r="E65" i="15"/>
  <c r="I65" i="15" s="1"/>
  <c r="R64" i="15"/>
  <c r="L64" i="15"/>
  <c r="J64" i="15"/>
  <c r="E64" i="15"/>
  <c r="I64" i="15" s="1"/>
  <c r="R63" i="15"/>
  <c r="L63" i="15"/>
  <c r="J63" i="15"/>
  <c r="E63" i="15"/>
  <c r="I63" i="15" s="1"/>
  <c r="R62" i="15"/>
  <c r="L62" i="15"/>
  <c r="J62" i="15"/>
  <c r="E62" i="15"/>
  <c r="R61" i="15"/>
  <c r="L61" i="15"/>
  <c r="J61" i="15"/>
  <c r="E61" i="15"/>
  <c r="G61" i="15" s="1"/>
  <c r="R60" i="15"/>
  <c r="L60" i="15"/>
  <c r="J60" i="15"/>
  <c r="E60" i="15"/>
  <c r="G60" i="15" s="1"/>
  <c r="R59" i="15"/>
  <c r="L59" i="15"/>
  <c r="J59" i="15"/>
  <c r="E59" i="15"/>
  <c r="G59" i="15" s="1"/>
  <c r="R58" i="15"/>
  <c r="L58" i="15"/>
  <c r="J58" i="15"/>
  <c r="E58" i="15"/>
  <c r="G58" i="15" s="1"/>
  <c r="R57" i="15"/>
  <c r="L57" i="15"/>
  <c r="J57" i="15"/>
  <c r="E57" i="15"/>
  <c r="G57" i="15" s="1"/>
  <c r="R56" i="15"/>
  <c r="L56" i="15"/>
  <c r="J56" i="15"/>
  <c r="E56" i="15"/>
  <c r="G56" i="15" s="1"/>
  <c r="R55" i="15"/>
  <c r="L55" i="15"/>
  <c r="J55" i="15"/>
  <c r="E55" i="15"/>
  <c r="G55" i="15" s="1"/>
  <c r="R54" i="15"/>
  <c r="L54" i="15"/>
  <c r="J54" i="15"/>
  <c r="E54" i="15"/>
  <c r="R53" i="15"/>
  <c r="L53" i="15"/>
  <c r="J53" i="15"/>
  <c r="E53" i="15"/>
  <c r="G53" i="15" s="1"/>
  <c r="R52" i="15"/>
  <c r="L52" i="15"/>
  <c r="J52" i="15"/>
  <c r="E52" i="15"/>
  <c r="G52" i="15" s="1"/>
  <c r="R51" i="15"/>
  <c r="L51" i="15"/>
  <c r="J51" i="15"/>
  <c r="E51" i="15"/>
  <c r="G51" i="15" s="1"/>
  <c r="R50" i="15"/>
  <c r="L50" i="15"/>
  <c r="J50" i="15"/>
  <c r="E50" i="15"/>
  <c r="G50" i="15" s="1"/>
  <c r="R49" i="15"/>
  <c r="L49" i="15"/>
  <c r="J49" i="15"/>
  <c r="E49" i="15"/>
  <c r="G49" i="15" s="1"/>
  <c r="R48" i="15"/>
  <c r="L48" i="15"/>
  <c r="J48" i="15"/>
  <c r="E48" i="15"/>
  <c r="R47" i="15"/>
  <c r="L47" i="15"/>
  <c r="J47" i="15"/>
  <c r="E47" i="15"/>
  <c r="G47" i="15" s="1"/>
  <c r="R46" i="15"/>
  <c r="L46" i="15"/>
  <c r="J46" i="15"/>
  <c r="E46" i="15"/>
  <c r="R45" i="15"/>
  <c r="L45" i="15"/>
  <c r="J45" i="15"/>
  <c r="E45" i="15"/>
  <c r="G45" i="15" s="1"/>
  <c r="R44" i="15"/>
  <c r="L44" i="15"/>
  <c r="J44" i="15"/>
  <c r="E44" i="15"/>
  <c r="R43" i="15"/>
  <c r="L43" i="15"/>
  <c r="J43" i="15"/>
  <c r="E43" i="15"/>
  <c r="G43" i="15" s="1"/>
  <c r="R42" i="15"/>
  <c r="L42" i="15"/>
  <c r="J42" i="15"/>
  <c r="E42" i="15"/>
  <c r="R41" i="15"/>
  <c r="L41" i="15"/>
  <c r="J41" i="15"/>
  <c r="E41" i="15"/>
  <c r="I41" i="15" s="1"/>
  <c r="R40" i="15"/>
  <c r="L40" i="15"/>
  <c r="J40" i="15"/>
  <c r="E40" i="15"/>
  <c r="R39" i="15"/>
  <c r="L39" i="15"/>
  <c r="J39" i="15"/>
  <c r="E39" i="15"/>
  <c r="G39" i="15" s="1"/>
  <c r="R38" i="15"/>
  <c r="L38" i="15"/>
  <c r="J38" i="15"/>
  <c r="E38" i="15"/>
  <c r="R37" i="15"/>
  <c r="L37" i="15"/>
  <c r="J37" i="15"/>
  <c r="E37" i="15"/>
  <c r="G37" i="15" s="1"/>
  <c r="R36" i="15"/>
  <c r="L36" i="15"/>
  <c r="J36" i="15"/>
  <c r="E36" i="15"/>
  <c r="R35" i="15"/>
  <c r="L35" i="15"/>
  <c r="J35" i="15"/>
  <c r="E35" i="15"/>
  <c r="G35" i="15" s="1"/>
  <c r="R34" i="15"/>
  <c r="L34" i="15"/>
  <c r="J34" i="15"/>
  <c r="E34" i="15"/>
  <c r="I34" i="15" s="1"/>
  <c r="R33" i="15"/>
  <c r="L33" i="15"/>
  <c r="J33" i="15"/>
  <c r="E33" i="15"/>
  <c r="I33" i="15" s="1"/>
  <c r="R32" i="15"/>
  <c r="L32" i="15"/>
  <c r="J32" i="15"/>
  <c r="E32" i="15"/>
  <c r="I32" i="15" s="1"/>
  <c r="R31" i="15"/>
  <c r="L31" i="15"/>
  <c r="J31" i="15"/>
  <c r="E31" i="15"/>
  <c r="I31" i="15" s="1"/>
  <c r="R30" i="15"/>
  <c r="L30" i="15"/>
  <c r="J30" i="15"/>
  <c r="E30" i="15"/>
  <c r="I30" i="15" s="1"/>
  <c r="R29" i="15"/>
  <c r="L29" i="15"/>
  <c r="J29" i="15"/>
  <c r="E29" i="15"/>
  <c r="G29" i="15" s="1"/>
  <c r="R28" i="15"/>
  <c r="L28" i="15"/>
  <c r="J28" i="15"/>
  <c r="E28" i="15"/>
  <c r="R27" i="15"/>
  <c r="L27" i="15"/>
  <c r="J27" i="15"/>
  <c r="E27" i="15"/>
  <c r="R26" i="15"/>
  <c r="L26" i="15"/>
  <c r="J26" i="15"/>
  <c r="E26" i="15"/>
  <c r="G26" i="15" s="1"/>
  <c r="R25" i="15"/>
  <c r="L25" i="15"/>
  <c r="J25" i="15"/>
  <c r="E25" i="15"/>
  <c r="R24" i="15"/>
  <c r="L24" i="15"/>
  <c r="J24" i="15"/>
  <c r="E24" i="15"/>
  <c r="I24" i="15" s="1"/>
  <c r="R23" i="15"/>
  <c r="L23" i="15"/>
  <c r="J23" i="15"/>
  <c r="E23" i="15"/>
  <c r="R22" i="15"/>
  <c r="L22" i="15"/>
  <c r="J22" i="15"/>
  <c r="E22" i="15"/>
  <c r="I22" i="15" s="1"/>
  <c r="R21" i="15"/>
  <c r="L21" i="15"/>
  <c r="J21" i="15"/>
  <c r="E21" i="15"/>
  <c r="I21" i="15" s="1"/>
  <c r="R20" i="15"/>
  <c r="L20" i="15"/>
  <c r="J20" i="15"/>
  <c r="E20" i="15"/>
  <c r="I20" i="15" s="1"/>
  <c r="R19" i="15"/>
  <c r="L19" i="15"/>
  <c r="J19" i="15"/>
  <c r="E19" i="15"/>
  <c r="G19" i="15" s="1"/>
  <c r="R18" i="15"/>
  <c r="L18" i="15"/>
  <c r="J18" i="15"/>
  <c r="E18" i="15"/>
  <c r="I18" i="15" s="1"/>
  <c r="R17" i="15"/>
  <c r="L17" i="15"/>
  <c r="J17" i="15"/>
  <c r="E17" i="15"/>
  <c r="I17" i="15" s="1"/>
  <c r="R16" i="15"/>
  <c r="L16" i="15"/>
  <c r="J16" i="15"/>
  <c r="E16" i="15"/>
  <c r="G16" i="15" s="1"/>
  <c r="R15" i="15"/>
  <c r="L15" i="15"/>
  <c r="J15" i="15"/>
  <c r="E15" i="15"/>
  <c r="G15" i="15" s="1"/>
  <c r="R14" i="15"/>
  <c r="L14" i="15"/>
  <c r="J14" i="15"/>
  <c r="E14" i="15"/>
  <c r="R13" i="15"/>
  <c r="L13" i="15"/>
  <c r="J13" i="15"/>
  <c r="E13" i="15"/>
  <c r="I13" i="15" s="1"/>
  <c r="R12" i="15"/>
  <c r="L12" i="15"/>
  <c r="J12" i="15"/>
  <c r="E12" i="15"/>
  <c r="I12" i="15" s="1"/>
  <c r="R11" i="15"/>
  <c r="L11" i="15"/>
  <c r="J11" i="15"/>
  <c r="E11" i="15"/>
  <c r="I11" i="15" s="1"/>
  <c r="R10" i="15"/>
  <c r="L10" i="15"/>
  <c r="J10" i="15"/>
  <c r="E10" i="15"/>
  <c r="G10" i="15" s="1"/>
  <c r="R9" i="15"/>
  <c r="L9" i="15"/>
  <c r="J9" i="15"/>
  <c r="E9" i="15"/>
  <c r="G9" i="15" s="1"/>
  <c r="R8" i="15"/>
  <c r="L8" i="15"/>
  <c r="J8" i="15"/>
  <c r="E8" i="15"/>
  <c r="G8" i="15" s="1"/>
  <c r="R7" i="15"/>
  <c r="L7" i="15"/>
  <c r="J7" i="15"/>
  <c r="E7" i="15"/>
  <c r="R6" i="15"/>
  <c r="L6" i="15"/>
  <c r="J6" i="15"/>
  <c r="E6" i="15"/>
  <c r="I6" i="15" s="1"/>
  <c r="R5" i="15"/>
  <c r="L5" i="15"/>
  <c r="J5" i="15"/>
  <c r="E5" i="15"/>
  <c r="R4" i="15"/>
  <c r="L4" i="15"/>
  <c r="J4" i="15"/>
  <c r="E4" i="15"/>
  <c r="I4" i="15" s="1"/>
  <c r="R3" i="15"/>
  <c r="L3" i="15"/>
  <c r="J3" i="15"/>
  <c r="E3" i="15"/>
  <c r="I3" i="15" s="1"/>
  <c r="L2" i="15"/>
  <c r="J2" i="15"/>
  <c r="E2" i="15"/>
  <c r="I2" i="15" s="1"/>
  <c r="C10" i="14"/>
  <c r="E3" i="14" s="1"/>
  <c r="F26" i="14" l="1"/>
  <c r="E27" i="14"/>
  <c r="R80" i="15"/>
  <c r="E29" i="14"/>
  <c r="E28" i="14"/>
  <c r="E33" i="14"/>
  <c r="E32" i="14"/>
  <c r="E31" i="14"/>
  <c r="K30" i="15"/>
  <c r="S30" i="15" s="1"/>
  <c r="K62" i="15"/>
  <c r="S62" i="15" s="1"/>
  <c r="K18" i="15"/>
  <c r="S18" i="15" s="1"/>
  <c r="G30" i="15"/>
  <c r="G17" i="15"/>
  <c r="M61" i="15"/>
  <c r="M58" i="15"/>
  <c r="K10" i="15"/>
  <c r="S10" i="15" s="1"/>
  <c r="N67" i="15"/>
  <c r="O67" i="15" s="1"/>
  <c r="N7" i="15"/>
  <c r="O7" i="15" s="1"/>
  <c r="G11" i="15"/>
  <c r="K44" i="15"/>
  <c r="S44" i="15" s="1"/>
  <c r="M11" i="15"/>
  <c r="K43" i="15"/>
  <c r="S43" i="15" s="1"/>
  <c r="N32" i="15"/>
  <c r="O32" i="15" s="1"/>
  <c r="K53" i="15"/>
  <c r="S53" i="15" s="1"/>
  <c r="N71" i="15"/>
  <c r="O71" i="15" s="1"/>
  <c r="G41" i="15"/>
  <c r="N14" i="15"/>
  <c r="O14" i="15" s="1"/>
  <c r="K17" i="15"/>
  <c r="S17" i="15" s="1"/>
  <c r="K34" i="15"/>
  <c r="S34" i="15" s="1"/>
  <c r="I35" i="15"/>
  <c r="K54" i="15"/>
  <c r="S54" i="15" s="1"/>
  <c r="K28" i="15"/>
  <c r="S28" i="15" s="1"/>
  <c r="N40" i="15"/>
  <c r="O40" i="15" s="1"/>
  <c r="K42" i="15"/>
  <c r="S42" i="15" s="1"/>
  <c r="N64" i="15"/>
  <c r="O64" i="15" s="1"/>
  <c r="K51" i="15"/>
  <c r="S51" i="15" s="1"/>
  <c r="G13" i="15"/>
  <c r="N21" i="15"/>
  <c r="O21" i="15" s="1"/>
  <c r="K75" i="15"/>
  <c r="S75" i="15" s="1"/>
  <c r="N27" i="15"/>
  <c r="O27" i="15" s="1"/>
  <c r="M38" i="15"/>
  <c r="K47" i="15"/>
  <c r="S47" i="15" s="1"/>
  <c r="G34" i="15"/>
  <c r="K46" i="15"/>
  <c r="S46" i="15" s="1"/>
  <c r="G71" i="15"/>
  <c r="N3" i="15"/>
  <c r="O3" i="15" s="1"/>
  <c r="N12" i="15"/>
  <c r="O12" i="15" s="1"/>
  <c r="M23" i="15"/>
  <c r="I28" i="15"/>
  <c r="M37" i="15"/>
  <c r="K38" i="15"/>
  <c r="S38" i="15" s="1"/>
  <c r="K57" i="15"/>
  <c r="S57" i="15" s="1"/>
  <c r="M77" i="15"/>
  <c r="M78" i="15"/>
  <c r="K65" i="15"/>
  <c r="S65" i="15" s="1"/>
  <c r="M5" i="15"/>
  <c r="K11" i="15"/>
  <c r="S11" i="15" s="1"/>
  <c r="G21" i="15"/>
  <c r="G28" i="15"/>
  <c r="M75" i="15"/>
  <c r="M76" i="15"/>
  <c r="I77" i="15"/>
  <c r="G3" i="15"/>
  <c r="N25" i="15"/>
  <c r="O25" i="15" s="1"/>
  <c r="N23" i="15"/>
  <c r="O23" i="15" s="1"/>
  <c r="M27" i="15"/>
  <c r="M28" i="15"/>
  <c r="M49" i="15"/>
  <c r="M54" i="15"/>
  <c r="M59" i="15"/>
  <c r="K6" i="15"/>
  <c r="S6" i="15" s="1"/>
  <c r="M13" i="15"/>
  <c r="K45" i="15"/>
  <c r="S45" i="15" s="1"/>
  <c r="K68" i="15"/>
  <c r="S68" i="15" s="1"/>
  <c r="K69" i="15"/>
  <c r="S69" i="15" s="1"/>
  <c r="M16" i="15"/>
  <c r="M43" i="15"/>
  <c r="K48" i="15"/>
  <c r="S48" i="15" s="1"/>
  <c r="M53" i="15"/>
  <c r="M60" i="15"/>
  <c r="I67" i="15"/>
  <c r="M69" i="15"/>
  <c r="N72" i="15"/>
  <c r="O72" i="15" s="1"/>
  <c r="K73" i="15"/>
  <c r="S73" i="15" s="1"/>
  <c r="M9" i="15"/>
  <c r="M15" i="15"/>
  <c r="I39" i="15"/>
  <c r="N79" i="15"/>
  <c r="O79" i="15" s="1"/>
  <c r="K13" i="15"/>
  <c r="S13" i="15" s="1"/>
  <c r="I15" i="15"/>
  <c r="N19" i="15"/>
  <c r="O19" i="15" s="1"/>
  <c r="K24" i="15"/>
  <c r="S24" i="15" s="1"/>
  <c r="M31" i="15"/>
  <c r="N36" i="15"/>
  <c r="O36" i="15" s="1"/>
  <c r="K37" i="15"/>
  <c r="S37" i="15" s="1"/>
  <c r="M41" i="15"/>
  <c r="M56" i="15"/>
  <c r="N63" i="15"/>
  <c r="O63" i="15" s="1"/>
  <c r="M70" i="15"/>
  <c r="K71" i="15"/>
  <c r="S71" i="15" s="1"/>
  <c r="K78" i="15"/>
  <c r="S78" i="15" s="1"/>
  <c r="K2" i="15"/>
  <c r="K19" i="15"/>
  <c r="S19" i="15" s="1"/>
  <c r="G32" i="15"/>
  <c r="K41" i="15"/>
  <c r="S41" i="15" s="1"/>
  <c r="M51" i="15"/>
  <c r="I59" i="15"/>
  <c r="N69" i="15"/>
  <c r="O69" i="15" s="1"/>
  <c r="K70" i="15"/>
  <c r="S70" i="15" s="1"/>
  <c r="M14" i="15"/>
  <c r="K61" i="15"/>
  <c r="S61" i="15" s="1"/>
  <c r="N74" i="15"/>
  <c r="O74" i="15" s="1"/>
  <c r="N5" i="15"/>
  <c r="O5" i="15" s="1"/>
  <c r="I51" i="15"/>
  <c r="I61" i="15"/>
  <c r="E15" i="14"/>
  <c r="E17" i="14"/>
  <c r="E16" i="14"/>
  <c r="E21" i="14"/>
  <c r="E14" i="14"/>
  <c r="E20" i="14"/>
  <c r="E19" i="14"/>
  <c r="K31" i="15"/>
  <c r="S31" i="15" s="1"/>
  <c r="K49" i="15"/>
  <c r="S49" i="15" s="1"/>
  <c r="G54" i="15"/>
  <c r="M62" i="15"/>
  <c r="G63" i="15"/>
  <c r="M74" i="15"/>
  <c r="K3" i="15"/>
  <c r="S3" i="15" s="1"/>
  <c r="M7" i="15"/>
  <c r="M8" i="15"/>
  <c r="K15" i="15"/>
  <c r="S15" i="15" s="1"/>
  <c r="I19" i="15"/>
  <c r="K21" i="15"/>
  <c r="S21" i="15" s="1"/>
  <c r="M25" i="15"/>
  <c r="M29" i="15"/>
  <c r="I37" i="15"/>
  <c r="I43" i="15"/>
  <c r="I45" i="15"/>
  <c r="I47" i="15"/>
  <c r="K50" i="15"/>
  <c r="S50" i="15" s="1"/>
  <c r="K52" i="15"/>
  <c r="S52" i="15" s="1"/>
  <c r="M55" i="15"/>
  <c r="M57" i="15"/>
  <c r="M64" i="15"/>
  <c r="G65" i="15"/>
  <c r="K67" i="15"/>
  <c r="S67" i="15" s="1"/>
  <c r="K72" i="15"/>
  <c r="S72" i="15" s="1"/>
  <c r="I75" i="15"/>
  <c r="G78" i="15"/>
  <c r="K5" i="15"/>
  <c r="S5" i="15" s="1"/>
  <c r="K8" i="15"/>
  <c r="S8" i="15" s="1"/>
  <c r="M10" i="15"/>
  <c r="K23" i="15"/>
  <c r="S23" i="15" s="1"/>
  <c r="M26" i="15"/>
  <c r="K27" i="15"/>
  <c r="S27" i="15" s="1"/>
  <c r="K33" i="15"/>
  <c r="S33" i="15" s="1"/>
  <c r="M42" i="15"/>
  <c r="I49" i="15"/>
  <c r="K55" i="15"/>
  <c r="S55" i="15" s="1"/>
  <c r="K64" i="15"/>
  <c r="S64" i="15" s="1"/>
  <c r="I5" i="15"/>
  <c r="K9" i="15"/>
  <c r="S9" i="15" s="1"/>
  <c r="K12" i="15"/>
  <c r="S12" i="15" s="1"/>
  <c r="K14" i="15"/>
  <c r="S14" i="15" s="1"/>
  <c r="I23" i="15"/>
  <c r="K26" i="15"/>
  <c r="S26" i="15" s="1"/>
  <c r="G31" i="15"/>
  <c r="M35" i="15"/>
  <c r="K36" i="15"/>
  <c r="S36" i="15" s="1"/>
  <c r="M39" i="15"/>
  <c r="K40" i="15"/>
  <c r="S40" i="15" s="1"/>
  <c r="M44" i="15"/>
  <c r="M46" i="15"/>
  <c r="M48" i="15"/>
  <c r="I53" i="15"/>
  <c r="K56" i="15"/>
  <c r="S56" i="15" s="1"/>
  <c r="K58" i="15"/>
  <c r="S58" i="15" s="1"/>
  <c r="K59" i="15"/>
  <c r="S59" i="15" s="1"/>
  <c r="G62" i="15"/>
  <c r="I70" i="15"/>
  <c r="M71" i="15"/>
  <c r="G72" i="15"/>
  <c r="K74" i="15"/>
  <c r="S74" i="15" s="1"/>
  <c r="K76" i="15"/>
  <c r="S76" i="15" s="1"/>
  <c r="K77" i="15"/>
  <c r="S77" i="15" s="1"/>
  <c r="I8" i="15"/>
  <c r="N11" i="15"/>
  <c r="O11" i="15" s="1"/>
  <c r="N13" i="15"/>
  <c r="O13" i="15" s="1"/>
  <c r="I14" i="15"/>
  <c r="K16" i="15"/>
  <c r="S16" i="15" s="1"/>
  <c r="N17" i="15"/>
  <c r="O17" i="15" s="1"/>
  <c r="I26" i="15"/>
  <c r="M30" i="15"/>
  <c r="M32" i="15"/>
  <c r="M34" i="15"/>
  <c r="K35" i="15"/>
  <c r="S35" i="15" s="1"/>
  <c r="K39" i="15"/>
  <c r="S39" i="15" s="1"/>
  <c r="M50" i="15"/>
  <c r="M52" i="15"/>
  <c r="I55" i="15"/>
  <c r="I57" i="15"/>
  <c r="K60" i="15"/>
  <c r="S60" i="15" s="1"/>
  <c r="K66" i="15"/>
  <c r="S66" i="15" s="1"/>
  <c r="I74" i="15"/>
  <c r="K79" i="15"/>
  <c r="S79" i="15" s="1"/>
  <c r="G5" i="15"/>
  <c r="I10" i="15"/>
  <c r="G12" i="15"/>
  <c r="M19" i="15"/>
  <c r="K20" i="15"/>
  <c r="S20" i="15" s="1"/>
  <c r="G23" i="15"/>
  <c r="N34" i="15"/>
  <c r="O34" i="15" s="1"/>
  <c r="N38" i="15"/>
  <c r="O38" i="15" s="1"/>
  <c r="G42" i="15"/>
  <c r="G64" i="15"/>
  <c r="M3" i="15"/>
  <c r="K4" i="15"/>
  <c r="S4" i="15" s="1"/>
  <c r="K7" i="15"/>
  <c r="S7" i="15" s="1"/>
  <c r="G14" i="15"/>
  <c r="M21" i="15"/>
  <c r="K22" i="15"/>
  <c r="S22" i="15" s="1"/>
  <c r="K25" i="15"/>
  <c r="S25" i="15" s="1"/>
  <c r="K29" i="15"/>
  <c r="S29" i="15" s="1"/>
  <c r="N31" i="15"/>
  <c r="O31" i="15" s="1"/>
  <c r="M36" i="15"/>
  <c r="M40" i="15"/>
  <c r="G44" i="15"/>
  <c r="M45" i="15"/>
  <c r="G46" i="15"/>
  <c r="M47" i="15"/>
  <c r="G48" i="15"/>
  <c r="K63" i="15"/>
  <c r="S63" i="15" s="1"/>
  <c r="N65" i="15"/>
  <c r="O65" i="15" s="1"/>
  <c r="M67" i="15"/>
  <c r="G74" i="15"/>
  <c r="G79" i="15"/>
  <c r="N8" i="15"/>
  <c r="O8" i="15" s="1"/>
  <c r="N10" i="15"/>
  <c r="O10" i="15" s="1"/>
  <c r="M12" i="15"/>
  <c r="M17" i="15"/>
  <c r="N28" i="15"/>
  <c r="O28" i="15" s="1"/>
  <c r="N30" i="15"/>
  <c r="O30" i="15" s="1"/>
  <c r="N41" i="15"/>
  <c r="O41" i="15" s="1"/>
  <c r="N43" i="15"/>
  <c r="O43" i="15" s="1"/>
  <c r="N45" i="15"/>
  <c r="O45" i="15" s="1"/>
  <c r="N47" i="15"/>
  <c r="O47" i="15" s="1"/>
  <c r="N49" i="15"/>
  <c r="O49" i="15" s="1"/>
  <c r="N51" i="15"/>
  <c r="O51" i="15" s="1"/>
  <c r="N53" i="15"/>
  <c r="O53" i="15" s="1"/>
  <c r="N55" i="15"/>
  <c r="O55" i="15" s="1"/>
  <c r="N57" i="15"/>
  <c r="O57" i="15" s="1"/>
  <c r="N59" i="15"/>
  <c r="O59" i="15" s="1"/>
  <c r="N61" i="15"/>
  <c r="O61" i="15" s="1"/>
  <c r="M63" i="15"/>
  <c r="M65" i="15"/>
  <c r="N70" i="15"/>
  <c r="O70" i="15" s="1"/>
  <c r="M72" i="15"/>
  <c r="N77" i="15"/>
  <c r="O77" i="15" s="1"/>
  <c r="M79" i="15"/>
  <c r="G2" i="15"/>
  <c r="G4" i="15"/>
  <c r="G6" i="15"/>
  <c r="I9" i="15"/>
  <c r="N15" i="15"/>
  <c r="O15" i="15" s="1"/>
  <c r="I16" i="15"/>
  <c r="G18" i="15"/>
  <c r="G20" i="15"/>
  <c r="G22" i="15"/>
  <c r="G24" i="15"/>
  <c r="N26" i="15"/>
  <c r="O26" i="15" s="1"/>
  <c r="I29" i="15"/>
  <c r="G33" i="15"/>
  <c r="N35" i="15"/>
  <c r="O35" i="15" s="1"/>
  <c r="N37" i="15"/>
  <c r="O37" i="15" s="1"/>
  <c r="N39" i="15"/>
  <c r="O39" i="15" s="1"/>
  <c r="I42" i="15"/>
  <c r="I44" i="15"/>
  <c r="I46" i="15"/>
  <c r="I48" i="15"/>
  <c r="I50" i="15"/>
  <c r="I52" i="15"/>
  <c r="I54" i="15"/>
  <c r="I56" i="15"/>
  <c r="I58" i="15"/>
  <c r="I60" i="15"/>
  <c r="I62" i="15"/>
  <c r="G66" i="15"/>
  <c r="G68" i="15"/>
  <c r="G73" i="15"/>
  <c r="N75" i="15"/>
  <c r="O75" i="15" s="1"/>
  <c r="I76" i="15"/>
  <c r="N2" i="15"/>
  <c r="O2" i="15" s="1"/>
  <c r="N4" i="15"/>
  <c r="O4" i="15" s="1"/>
  <c r="N6" i="15"/>
  <c r="O6" i="15" s="1"/>
  <c r="I7" i="15"/>
  <c r="N18" i="15"/>
  <c r="O18" i="15" s="1"/>
  <c r="N20" i="15"/>
  <c r="O20" i="15" s="1"/>
  <c r="N22" i="15"/>
  <c r="O22" i="15" s="1"/>
  <c r="N24" i="15"/>
  <c r="O24" i="15" s="1"/>
  <c r="I25" i="15"/>
  <c r="I27" i="15"/>
  <c r="K32" i="15"/>
  <c r="S32" i="15" s="1"/>
  <c r="N33" i="15"/>
  <c r="O33" i="15" s="1"/>
  <c r="I36" i="15"/>
  <c r="I38" i="15"/>
  <c r="I40" i="15"/>
  <c r="N66" i="15"/>
  <c r="O66" i="15" s="1"/>
  <c r="N68" i="15"/>
  <c r="O68" i="15" s="1"/>
  <c r="I69" i="15"/>
  <c r="N73" i="15"/>
  <c r="O73" i="15" s="1"/>
  <c r="M2" i="15"/>
  <c r="M4" i="15"/>
  <c r="M6" i="15"/>
  <c r="M18" i="15"/>
  <c r="M20" i="15"/>
  <c r="M22" i="15"/>
  <c r="M24" i="15"/>
  <c r="M33" i="15"/>
  <c r="M66" i="15"/>
  <c r="M68" i="15"/>
  <c r="M73" i="15"/>
  <c r="N78" i="15"/>
  <c r="O78" i="15" s="1"/>
  <c r="G7" i="15"/>
  <c r="N9" i="15"/>
  <c r="O9" i="15" s="1"/>
  <c r="N16" i="15"/>
  <c r="O16" i="15" s="1"/>
  <c r="G25" i="15"/>
  <c r="G27" i="15"/>
  <c r="N29" i="15"/>
  <c r="O29" i="15" s="1"/>
  <c r="G36" i="15"/>
  <c r="G38" i="15"/>
  <c r="G40" i="15"/>
  <c r="N42" i="15"/>
  <c r="O42" i="15" s="1"/>
  <c r="N44" i="15"/>
  <c r="O44" i="15" s="1"/>
  <c r="N46" i="15"/>
  <c r="O46" i="15" s="1"/>
  <c r="N48" i="15"/>
  <c r="O48" i="15" s="1"/>
  <c r="N50" i="15"/>
  <c r="O50" i="15" s="1"/>
  <c r="N52" i="15"/>
  <c r="O52" i="15" s="1"/>
  <c r="N54" i="15"/>
  <c r="O54" i="15" s="1"/>
  <c r="N56" i="15"/>
  <c r="O56" i="15" s="1"/>
  <c r="N58" i="15"/>
  <c r="O58" i="15" s="1"/>
  <c r="N60" i="15"/>
  <c r="O60" i="15" s="1"/>
  <c r="N62" i="15"/>
  <c r="O62" i="15" s="1"/>
  <c r="G69" i="15"/>
  <c r="N76" i="15"/>
  <c r="O76" i="15" s="1"/>
  <c r="E2" i="14"/>
  <c r="E9" i="14"/>
  <c r="E8" i="14"/>
  <c r="E7" i="14"/>
  <c r="E6" i="14"/>
  <c r="E5" i="14"/>
  <c r="E4" i="14"/>
  <c r="I80" i="15" l="1"/>
  <c r="O80" i="15"/>
  <c r="G80" i="15"/>
  <c r="S2" i="15"/>
  <c r="S80" i="15" s="1"/>
  <c r="K80" i="15"/>
  <c r="M80" i="15"/>
  <c r="E34" i="14"/>
  <c r="F28" i="14"/>
  <c r="F5" i="14"/>
  <c r="E10" i="14"/>
  <c r="F17" i="14"/>
  <c r="F14" i="14"/>
  <c r="E22" i="14"/>
  <c r="F2" i="14"/>
  <c r="F34" i="14" l="1"/>
  <c r="F10" i="14"/>
  <c r="F22" i="14"/>
</calcChain>
</file>

<file path=xl/sharedStrings.xml><?xml version="1.0" encoding="utf-8"?>
<sst xmlns="http://schemas.openxmlformats.org/spreadsheetml/2006/main" count="375" uniqueCount="75">
  <si>
    <t>Вінницька</t>
  </si>
  <si>
    <t>Волинська</t>
  </si>
  <si>
    <t>Дніпропетровська</t>
  </si>
  <si>
    <t>Донецька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</si>
  <si>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</si>
  <si>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</si>
  <si>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</si>
  <si>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</si>
  <si>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</si>
  <si>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</si>
  <si>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</si>
  <si>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</si>
  <si>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</si>
  <si>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Харківська</t>
  </si>
  <si>
    <t>Херсонська</t>
  </si>
  <si>
    <t>Хмельницька</t>
  </si>
  <si>
    <t>Черкаська</t>
  </si>
  <si>
    <t xml:space="preserve">Рослинництво/Тваринництво/Змішане (обрати) </t>
  </si>
  <si>
    <t>Область (обрати)</t>
  </si>
  <si>
    <t>Кількість га, що офіційно обробляє господарство 2019</t>
  </si>
  <si>
    <t>-</t>
  </si>
  <si>
    <t>рослинництво</t>
  </si>
  <si>
    <t>змішане</t>
  </si>
  <si>
    <t xml:space="preserve">Всього </t>
  </si>
  <si>
    <t xml:space="preserve">Київська </t>
  </si>
  <si>
    <t>Загальна НГО земель, що офіційно обробляє господарство ФАКТИЧНА 2019</t>
  </si>
  <si>
    <t xml:space="preserve">Господарства з навантаженням від фактичної НГО </t>
  </si>
  <si>
    <t>6% - 7%</t>
  </si>
  <si>
    <t>7% - 8%</t>
  </si>
  <si>
    <t>5% - 6%</t>
  </si>
  <si>
    <t xml:space="preserve">4% - 5% </t>
  </si>
  <si>
    <t xml:space="preserve">3% - 4% </t>
  </si>
  <si>
    <t>1%-3%</t>
  </si>
  <si>
    <t>8%-10%</t>
  </si>
  <si>
    <t xml:space="preserve">10% и более </t>
  </si>
  <si>
    <t>Відсоток від всього господарств</t>
  </si>
  <si>
    <t>Кількість господарств</t>
  </si>
  <si>
    <t xml:space="preserve">Середнє навантаження % </t>
  </si>
  <si>
    <t xml:space="preserve">Операція </t>
  </si>
  <si>
    <r>
      <t xml:space="preserve">Відсоток податкового навантаження 2019 від факт.НГО </t>
    </r>
    <r>
      <rPr>
        <b/>
        <sz val="8"/>
        <color theme="1"/>
        <rFont val="Arial"/>
        <family val="2"/>
        <charset val="204"/>
      </rPr>
      <t xml:space="preserve"> з ЄСВ</t>
    </r>
  </si>
  <si>
    <r>
      <t xml:space="preserve">Розподіл </t>
    </r>
    <r>
      <rPr>
        <b/>
        <sz val="8"/>
        <color theme="1"/>
        <rFont val="Arial"/>
        <family val="2"/>
        <charset val="204"/>
      </rPr>
      <t xml:space="preserve">до 5% МПЗ </t>
    </r>
    <r>
      <rPr>
        <sz val="8"/>
        <color theme="1"/>
        <rFont val="Arial"/>
        <family val="2"/>
        <charset val="204"/>
      </rPr>
      <t xml:space="preserve">і більше </t>
    </r>
  </si>
  <si>
    <r>
      <t xml:space="preserve">Відсоток податкового навантаження 2019 від факт.НГО </t>
    </r>
    <r>
      <rPr>
        <b/>
        <sz val="8"/>
        <color theme="1"/>
        <rFont val="Arial"/>
        <family val="2"/>
        <charset val="204"/>
      </rPr>
      <t>без ЄСВ</t>
    </r>
  </si>
  <si>
    <r>
      <t xml:space="preserve">Розподіл </t>
    </r>
    <r>
      <rPr>
        <b/>
        <sz val="8"/>
        <color theme="1"/>
        <rFont val="Arial"/>
        <family val="2"/>
        <charset val="204"/>
      </rPr>
      <t xml:space="preserve">до 4% МПЗ </t>
    </r>
    <r>
      <rPr>
        <sz val="8"/>
        <color theme="1"/>
        <rFont val="Arial"/>
        <family val="2"/>
        <charset val="204"/>
      </rPr>
      <t xml:space="preserve">і більше </t>
    </r>
  </si>
  <si>
    <t xml:space="preserve">Область </t>
  </si>
  <si>
    <r>
      <t xml:space="preserve">Загальна НГО земель, що офіційно обробляє господарство ФАКТИЧНА        </t>
    </r>
    <r>
      <rPr>
        <b/>
        <sz val="8"/>
        <color rgb="FFFF0000"/>
        <rFont val="Arial"/>
        <family val="2"/>
        <charset val="204"/>
      </rPr>
      <t>26 000/1га</t>
    </r>
  </si>
  <si>
    <r>
      <t>Сума фактично сплаченого ПДФО та ВС з доходу пайовиків за  (</t>
    </r>
    <r>
      <rPr>
        <b/>
        <sz val="8"/>
        <color rgb="FFFF0000"/>
        <rFont val="Arial"/>
        <family val="2"/>
        <charset val="204"/>
      </rPr>
      <t>10% від НГО оренда</t>
    </r>
    <r>
      <rPr>
        <b/>
        <sz val="8"/>
        <color theme="1"/>
        <rFont val="Arial"/>
        <family val="2"/>
        <charset val="204"/>
      </rPr>
      <t>)</t>
    </r>
  </si>
  <si>
    <t xml:space="preserve">Єдиний податок </t>
  </si>
  <si>
    <t>Кількість га, що офіційно обробляє господарство</t>
  </si>
  <si>
    <t xml:space="preserve">Сума фактично сплаченого ПДФО та ВС з доходу найманих працівників </t>
  </si>
  <si>
    <r>
      <t xml:space="preserve">Сума всіх податків , що фактично сплачені </t>
    </r>
    <r>
      <rPr>
        <b/>
        <sz val="8"/>
        <color rgb="FFFF0000"/>
        <rFont val="Arial"/>
        <family val="2"/>
        <charset val="204"/>
      </rPr>
      <t>БЕЗ ЕСВ</t>
    </r>
  </si>
  <si>
    <r>
      <t xml:space="preserve">Податкове навантаження до НГО землі </t>
    </r>
    <r>
      <rPr>
        <b/>
        <sz val="8"/>
        <color rgb="FFFF0000"/>
        <rFont val="Arial"/>
        <family val="2"/>
        <charset val="204"/>
      </rPr>
      <t>БЕЗ ЕСВ / %</t>
    </r>
  </si>
  <si>
    <r>
      <t>Сума фактично сплаченого ПДФО та ВС з доходу пайовиків за  (</t>
    </r>
    <r>
      <rPr>
        <b/>
        <sz val="8"/>
        <color rgb="FF0070C0"/>
        <rFont val="Arial"/>
        <family val="2"/>
        <charset val="204"/>
      </rPr>
      <t>8% від НГО оренда</t>
    </r>
    <r>
      <rPr>
        <b/>
        <sz val="8"/>
        <color theme="1"/>
        <rFont val="Arial"/>
        <family val="2"/>
        <charset val="204"/>
      </rPr>
      <t>)</t>
    </r>
  </si>
  <si>
    <t>Доплата до МПЗ з 2022 року / грн</t>
  </si>
  <si>
    <r>
      <t xml:space="preserve">Кількість працюючих з середнею </t>
    </r>
    <r>
      <rPr>
        <b/>
        <sz val="8"/>
        <color rgb="FF00B050"/>
        <rFont val="Arial"/>
        <family val="2"/>
        <charset val="204"/>
      </rPr>
      <t>ЗП - 6000 грн на місяць</t>
    </r>
  </si>
  <si>
    <r>
      <t>Сума фактично сплаченого ПДФО та ВС з доходу пайовиків за  (</t>
    </r>
    <r>
      <rPr>
        <b/>
        <sz val="8"/>
        <color rgb="FF00B050"/>
        <rFont val="Arial"/>
        <family val="2"/>
        <charset val="204"/>
      </rPr>
      <t>5% від НГО оренда</t>
    </r>
    <r>
      <rPr>
        <b/>
        <sz val="8"/>
        <color theme="1"/>
        <rFont val="Arial"/>
        <family val="2"/>
        <charset val="204"/>
      </rPr>
      <t>)</t>
    </r>
  </si>
  <si>
    <r>
      <t xml:space="preserve">Якщо господарство сплачує </t>
    </r>
    <r>
      <rPr>
        <sz val="11"/>
        <color rgb="FF00B050"/>
        <rFont val="Arial"/>
        <family val="2"/>
        <charset val="204"/>
      </rPr>
      <t>5% від НГО</t>
    </r>
    <r>
      <rPr>
        <sz val="11"/>
        <color theme="1"/>
        <rFont val="Arial"/>
        <family val="2"/>
        <charset val="204"/>
      </rPr>
      <t xml:space="preserve"> оренди офіційно та середня нарахована </t>
    </r>
    <r>
      <rPr>
        <sz val="11"/>
        <color rgb="FF00B050"/>
        <rFont val="Arial"/>
        <family val="2"/>
        <charset val="204"/>
      </rPr>
      <t xml:space="preserve">ЗП робітників на місяць 6000 грн </t>
    </r>
  </si>
  <si>
    <t>% від НГО</t>
  </si>
  <si>
    <t>Середнє</t>
  </si>
  <si>
    <r>
      <t xml:space="preserve">Факт навантаження </t>
    </r>
    <r>
      <rPr>
        <b/>
        <sz val="8"/>
        <color rgb="FFFF0000"/>
        <rFont val="Arial"/>
        <family val="2"/>
        <charset val="204"/>
      </rPr>
      <t>без ЄСВ</t>
    </r>
  </si>
  <si>
    <t>Відсоток від заг.НГО ФАКТ ВАР</t>
  </si>
  <si>
    <r>
      <t xml:space="preserve">Сума фактично сплаченого ПДФО </t>
    </r>
    <r>
      <rPr>
        <b/>
        <sz val="8"/>
        <color rgb="FFFF0000"/>
        <rFont val="Arial"/>
        <family val="2"/>
        <charset val="204"/>
      </rPr>
      <t>з доходу пайовиків</t>
    </r>
    <r>
      <rPr>
        <b/>
        <sz val="8"/>
        <color theme="1"/>
        <rFont val="Arial"/>
        <family val="2"/>
        <charset val="204"/>
      </rPr>
      <t xml:space="preserve"> за 2019</t>
    </r>
  </si>
  <si>
    <r>
      <t xml:space="preserve">Сума фактично сплаченого ПДФО </t>
    </r>
    <r>
      <rPr>
        <b/>
        <sz val="8"/>
        <color rgb="FFFF0000"/>
        <rFont val="Arial"/>
        <family val="2"/>
        <charset val="204"/>
      </rPr>
      <t>з доходу найманих працівників</t>
    </r>
    <r>
      <rPr>
        <b/>
        <sz val="8"/>
        <color theme="1"/>
        <rFont val="Arial"/>
        <family val="2"/>
        <charset val="204"/>
      </rPr>
      <t xml:space="preserve"> 2019</t>
    </r>
  </si>
  <si>
    <r>
      <rPr>
        <b/>
        <sz val="8"/>
        <color rgb="FFFF0000"/>
        <rFont val="Arial"/>
        <family val="2"/>
        <charset val="204"/>
      </rPr>
      <t xml:space="preserve">ЄСВ </t>
    </r>
    <r>
      <rPr>
        <b/>
        <sz val="8"/>
        <color theme="1"/>
        <rFont val="Arial"/>
        <family val="2"/>
        <charset val="204"/>
      </rPr>
      <t>2019 розрахунково</t>
    </r>
  </si>
  <si>
    <r>
      <rPr>
        <b/>
        <sz val="8"/>
        <color rgb="FFFF0000"/>
        <rFont val="Arial"/>
        <family val="2"/>
        <charset val="204"/>
      </rPr>
      <t xml:space="preserve">Єдиний </t>
    </r>
    <r>
      <rPr>
        <b/>
        <sz val="8"/>
        <color theme="1"/>
        <rFont val="Arial"/>
        <family val="2"/>
        <charset val="204"/>
      </rPr>
      <t>податок 2019 розрахунково</t>
    </r>
  </si>
  <si>
    <r>
      <rPr>
        <b/>
        <sz val="8"/>
        <color rgb="FFFF0000"/>
        <rFont val="Arial"/>
        <family val="2"/>
        <charset val="204"/>
      </rPr>
      <t>Інші</t>
    </r>
    <r>
      <rPr>
        <b/>
        <sz val="8"/>
        <color theme="1"/>
        <rFont val="Arial"/>
        <family val="2"/>
        <charset val="204"/>
      </rPr>
      <t xml:space="preserve"> податки 2019 розрахунково</t>
    </r>
  </si>
  <si>
    <r>
      <rPr>
        <b/>
        <sz val="8"/>
        <color rgb="FFFF0000"/>
        <rFont val="Arial"/>
        <family val="2"/>
        <charset val="204"/>
      </rPr>
      <t xml:space="preserve">Сума всіх податків , що фактично сплачені </t>
    </r>
    <r>
      <rPr>
        <b/>
        <sz val="8"/>
        <color theme="1"/>
        <rFont val="Arial"/>
        <family val="2"/>
        <charset val="204"/>
      </rPr>
      <t xml:space="preserve">згідно калькулятору у 2019 р. </t>
    </r>
  </si>
  <si>
    <r>
      <t xml:space="preserve">Якщо господарство сплачує </t>
    </r>
    <r>
      <rPr>
        <sz val="11"/>
        <color rgb="FFFF0000"/>
        <rFont val="Arial"/>
        <family val="2"/>
        <charset val="204"/>
      </rPr>
      <t>10% від НГО</t>
    </r>
    <r>
      <rPr>
        <sz val="11"/>
        <color theme="1"/>
        <rFont val="Arial"/>
        <family val="2"/>
        <charset val="204"/>
      </rPr>
      <t xml:space="preserve"> оренди офіційно та середня нарахована </t>
    </r>
    <r>
      <rPr>
        <sz val="11"/>
        <color rgb="FFFF0000"/>
        <rFont val="Arial"/>
        <family val="2"/>
        <charset val="204"/>
      </rPr>
      <t xml:space="preserve">ЗП робітників на місяць 10000 грн </t>
    </r>
  </si>
  <si>
    <r>
      <t xml:space="preserve">Кількість працюючих з середнею </t>
    </r>
    <r>
      <rPr>
        <b/>
        <sz val="8"/>
        <color rgb="FFFF0000"/>
        <rFont val="Arial"/>
        <family val="2"/>
        <charset val="204"/>
      </rPr>
      <t>ЗП - 10000 грн на місяць</t>
    </r>
  </si>
  <si>
    <r>
      <t xml:space="preserve">Якщо господарство сплачує </t>
    </r>
    <r>
      <rPr>
        <sz val="11"/>
        <color rgb="FF0070C0"/>
        <rFont val="Arial"/>
        <family val="2"/>
        <charset val="204"/>
      </rPr>
      <t>8% від НГО</t>
    </r>
    <r>
      <rPr>
        <sz val="11"/>
        <color theme="1"/>
        <rFont val="Arial"/>
        <family val="2"/>
        <charset val="204"/>
      </rPr>
      <t xml:space="preserve"> оренди офіційно та середня нарахована </t>
    </r>
    <r>
      <rPr>
        <sz val="11"/>
        <color rgb="FF0070C0"/>
        <rFont val="Arial"/>
        <family val="2"/>
        <charset val="204"/>
      </rPr>
      <t xml:space="preserve">ЗП робітників на місяць 8000 грн </t>
    </r>
  </si>
  <si>
    <r>
      <t xml:space="preserve">Кількість працюючих з середнею </t>
    </r>
    <r>
      <rPr>
        <b/>
        <sz val="8"/>
        <color rgb="FF0070C0"/>
        <rFont val="Arial"/>
        <family val="2"/>
        <charset val="204"/>
      </rPr>
      <t>ЗП - 8000 грн на місяць</t>
    </r>
  </si>
  <si>
    <r>
      <rPr>
        <b/>
        <sz val="8"/>
        <color rgb="FFFF0000"/>
        <rFont val="Arial"/>
        <family val="2"/>
        <charset val="204"/>
      </rPr>
      <t>МПЗ 5%</t>
    </r>
    <r>
      <rPr>
        <sz val="8"/>
        <color rgb="FFFF0000"/>
        <rFont val="Arial"/>
        <family val="2"/>
        <charset val="204"/>
      </rPr>
      <t xml:space="preserve"> від НГО</t>
    </r>
  </si>
  <si>
    <t>НГО 1 га (середнє)</t>
  </si>
  <si>
    <r>
      <rPr>
        <b/>
        <sz val="8"/>
        <color rgb="FFFF0000"/>
        <rFont val="Arial"/>
        <family val="2"/>
        <charset val="204"/>
      </rPr>
      <t>МПЗ 5%</t>
    </r>
    <r>
      <rPr>
        <b/>
        <sz val="8"/>
        <color theme="1"/>
        <rFont val="Arial"/>
        <family val="2"/>
        <charset val="204"/>
      </rPr>
      <t xml:space="preserve"> розрахункове</t>
    </r>
  </si>
  <si>
    <r>
      <t xml:space="preserve">Загальна НГО земель, що офіційно обробляє господарство ФАКТИЧНА        </t>
    </r>
    <r>
      <rPr>
        <b/>
        <sz val="8"/>
        <color rgb="FFFF0000"/>
        <rFont val="Arial"/>
        <family val="2"/>
        <charset val="204"/>
      </rPr>
      <t>29 500/1га</t>
    </r>
  </si>
  <si>
    <r>
      <t xml:space="preserve">Загальна НГО земель, що офіційно обробляє господарство ФАКТИЧНА        </t>
    </r>
    <r>
      <rPr>
        <b/>
        <sz val="8"/>
        <color rgb="FFFF0000"/>
        <rFont val="Arial"/>
        <family val="2"/>
        <charset val="204"/>
      </rPr>
      <t>28 000/1га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</si>
</sst>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8"/>
      <color rgb="FF00B050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11"/>
      <color rgb="FF00B05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2" fontId="5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4" fontId="5" fillId="0" borderId="0" xfId="0" applyNumberFormat="1" applyFont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3" fontId="2" fillId="0" borderId="1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3" fontId="5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left" vertical="top"/>
    </xf>
    <xf numFmtId="3" fontId="5" fillId="0" borderId="0" xfId="0" applyNumberFormat="1" applyFont="1" applyFill="1" applyAlignment="1">
      <alignment horizontal="left" vertical="top"/>
    </xf>
    <xf numFmtId="4" fontId="5" fillId="0" borderId="1" xfId="0" applyNumberFormat="1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left" vertical="top"/>
    </xf>
    <xf numFmtId="4" fontId="5" fillId="0" borderId="0" xfId="0" applyNumberFormat="1" applyFont="1" applyFill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4" fontId="5" fillId="0" borderId="8" xfId="0" applyNumberFormat="1" applyFont="1" applyBorder="1" applyAlignment="1">
      <alignment horizontal="left" vertical="top"/>
    </xf>
    <xf numFmtId="3" fontId="5" fillId="0" borderId="8" xfId="0" applyNumberFormat="1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3" fontId="5" fillId="2" borderId="9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2" fontId="5" fillId="0" borderId="11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horizontal="left" vertical="top"/>
    </xf>
    <xf numFmtId="2" fontId="5" fillId="0" borderId="9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4" fontId="6" fillId="0" borderId="8" xfId="0" applyNumberFormat="1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2" fontId="5" fillId="3" borderId="0" xfId="0" applyNumberFormat="1" applyFont="1" applyFill="1" applyAlignment="1">
      <alignment horizontal="left" vertical="top"/>
    </xf>
    <xf numFmtId="4" fontId="5" fillId="3" borderId="1" xfId="0" applyNumberFormat="1" applyFont="1" applyFill="1" applyBorder="1" applyAlignment="1">
      <alignment horizontal="left" vertical="top"/>
    </xf>
    <xf numFmtId="4" fontId="5" fillId="3" borderId="0" xfId="0" applyNumberFormat="1" applyFont="1" applyFill="1" applyAlignment="1">
      <alignment horizontal="left" vertical="top"/>
    </xf>
    <xf numFmtId="4" fontId="2" fillId="3" borderId="1" xfId="0" applyNumberFormat="1" applyFont="1" applyFill="1" applyBorder="1" applyAlignment="1">
      <alignment horizontal="left" vertical="top" wrapText="1"/>
    </xf>
    <xf numFmtId="2" fontId="5" fillId="2" borderId="0" xfId="0" applyNumberFormat="1" applyFont="1" applyFill="1" applyAlignment="1">
      <alignment horizontal="left" vertical="top"/>
    </xf>
    <xf numFmtId="3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4" fillId="0" borderId="16" xfId="0" applyFont="1" applyFill="1" applyBorder="1" applyAlignment="1">
      <alignment horizontal="left" vertical="top" wrapText="1"/>
    </xf>
    <xf numFmtId="4" fontId="5" fillId="0" borderId="16" xfId="0" applyNumberFormat="1" applyFont="1" applyFill="1" applyBorder="1" applyAlignment="1">
      <alignment horizontal="left" vertical="top"/>
    </xf>
    <xf numFmtId="3" fontId="4" fillId="0" borderId="16" xfId="0" applyNumberFormat="1" applyFont="1" applyFill="1" applyBorder="1" applyAlignment="1">
      <alignment horizontal="left" vertical="top"/>
    </xf>
    <xf numFmtId="3" fontId="4" fillId="0" borderId="16" xfId="0" applyNumberFormat="1" applyFont="1" applyFill="1" applyBorder="1" applyAlignment="1">
      <alignment horizontal="left" vertical="top" wrapText="1"/>
    </xf>
    <xf numFmtId="2" fontId="5" fillId="3" borderId="16" xfId="0" applyNumberFormat="1" applyFont="1" applyFill="1" applyBorder="1" applyAlignment="1">
      <alignment horizontal="left" vertical="top"/>
    </xf>
    <xf numFmtId="3" fontId="5" fillId="0" borderId="16" xfId="0" applyNumberFormat="1" applyFont="1" applyFill="1" applyBorder="1" applyAlignment="1">
      <alignment horizontal="left" vertical="top"/>
    </xf>
    <xf numFmtId="4" fontId="5" fillId="3" borderId="16" xfId="0" applyNumberFormat="1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2" fontId="5" fillId="2" borderId="16" xfId="0" applyNumberFormat="1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4" fontId="13" fillId="0" borderId="18" xfId="0" applyNumberFormat="1" applyFont="1" applyFill="1" applyBorder="1" applyAlignment="1">
      <alignment horizontal="left" vertical="top"/>
    </xf>
    <xf numFmtId="3" fontId="13" fillId="0" borderId="18" xfId="0" applyNumberFormat="1" applyFont="1" applyFill="1" applyBorder="1" applyAlignment="1">
      <alignment horizontal="left" vertical="top"/>
    </xf>
    <xf numFmtId="2" fontId="13" fillId="3" borderId="18" xfId="0" applyNumberFormat="1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4" fontId="13" fillId="3" borderId="18" xfId="0" applyNumberFormat="1" applyFont="1" applyFill="1" applyBorder="1" applyAlignment="1">
      <alignment horizontal="left" vertical="top"/>
    </xf>
    <xf numFmtId="2" fontId="13" fillId="2" borderId="19" xfId="0" applyNumberFormat="1" applyFont="1" applyFill="1" applyBorder="1" applyAlignment="1">
      <alignment horizontal="left" vertical="top"/>
    </xf>
    <xf numFmtId="3" fontId="5" fillId="2" borderId="6" xfId="0" applyNumberFormat="1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3" fontId="2" fillId="0" borderId="8" xfId="0" applyNumberFormat="1" applyFont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6" xfId="0" applyNumberFormat="1" applyFont="1" applyFill="1" applyBorder="1" applyAlignment="1">
      <alignment horizontal="left" vertical="top"/>
    </xf>
    <xf numFmtId="3" fontId="2" fillId="2" borderId="9" xfId="0" applyNumberFormat="1" applyFont="1" applyFill="1" applyBorder="1" applyAlignment="1">
      <alignment horizontal="left" vertical="top"/>
    </xf>
    <xf numFmtId="2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2" fontId="5" fillId="0" borderId="13" xfId="0" applyNumberFormat="1" applyFont="1" applyBorder="1" applyAlignment="1">
      <alignment horizontal="center" vertical="top"/>
    </xf>
    <xf numFmtId="0" fontId="7" fillId="0" borderId="14" xfId="0" applyFont="1" applyBorder="1"/>
    <xf numFmtId="0" fontId="7" fillId="0" borderId="15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270934</xdr:rowOff>
    </xdr:from>
    <xdr:to>
      <xdr:col>0</xdr:col>
      <xdr:colOff>1007533</xdr:colOff>
      <xdr:row>0</xdr:row>
      <xdr:rowOff>660682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CA205F2-B8FD-4F05-9373-0F83123F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270934"/>
          <a:ext cx="905933" cy="38974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234950</xdr:rowOff>
    </xdr:from>
    <xdr:to>
      <xdr:col>0</xdr:col>
      <xdr:colOff>1320800</xdr:colOff>
      <xdr:row>1</xdr:row>
      <xdr:rowOff>3894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362E55-DFB6-49E5-9B58-AB9EACBE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34950"/>
          <a:ext cx="1263650" cy="5436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zoomScale="90" zoomScaleNormal="90" workbookViewId="0">
      <pane ySplit="1" topLeftCell="A2" activePane="bottomLeft" state="frozen"/>
      <selection pane="bottomLeft" activeCell="A17" sqref="A17"/>
    </sheetView>
  </sheetViews>
  <sheetFormatPr defaultColWidth="9.109375" defaultRowHeight="10.199999999999999" x14ac:dyDescent="0.3"/>
  <cols>
    <col min="1" max="1" width="18.33203125" style="5" customWidth="1"/>
    <col min="2" max="2" width="13.21875" style="9" customWidth="1"/>
    <col min="3" max="4" width="11.5546875" style="9" customWidth="1"/>
    <col min="5" max="5" width="11.6640625" style="19" customWidth="1"/>
    <col min="6" max="6" width="10.109375" style="12" customWidth="1"/>
    <col min="7" max="7" width="8.5546875" style="51" customWidth="1"/>
    <col min="8" max="8" width="10" style="12" customWidth="1"/>
    <col min="9" max="9" width="8.77734375" style="53" customWidth="1"/>
    <col min="10" max="10" width="11.21875" style="12" customWidth="1"/>
    <col min="11" max="11" width="9.109375" style="53" customWidth="1"/>
    <col min="12" max="12" width="9.21875" style="12" customWidth="1"/>
    <col min="13" max="13" width="8.88671875" style="53" customWidth="1"/>
    <col min="14" max="14" width="12.44140625" style="12" customWidth="1"/>
    <col min="15" max="15" width="9" style="53" customWidth="1"/>
    <col min="16" max="16" width="12.44140625" style="12" customWidth="1"/>
    <col min="17" max="17" width="16.5546875" style="5" customWidth="1"/>
    <col min="18" max="18" width="12.44140625" style="53" customWidth="1"/>
    <col min="19" max="19" width="13" style="55" customWidth="1"/>
    <col min="20" max="23" width="9.109375" style="12"/>
    <col min="24" max="16384" width="9.109375" style="5"/>
  </cols>
  <sheetData>
    <row r="1" spans="1:23" s="3" customFormat="1" ht="81.599999999999994" x14ac:dyDescent="0.3">
      <c r="A1" s="46" t="s">
        <v>18</v>
      </c>
      <c r="B1" s="26" t="s">
        <v>25</v>
      </c>
      <c r="C1" s="26" t="s">
        <v>19</v>
      </c>
      <c r="D1" s="77" t="s">
        <v>71</v>
      </c>
      <c r="E1" s="17" t="s">
        <v>72</v>
      </c>
      <c r="F1" s="17" t="s">
        <v>60</v>
      </c>
      <c r="G1" s="49" t="s">
        <v>56</v>
      </c>
      <c r="H1" s="17" t="s">
        <v>61</v>
      </c>
      <c r="I1" s="49" t="s">
        <v>56</v>
      </c>
      <c r="J1" s="17" t="s">
        <v>62</v>
      </c>
      <c r="K1" s="49" t="s">
        <v>56</v>
      </c>
      <c r="L1" s="17" t="s">
        <v>63</v>
      </c>
      <c r="M1" s="49" t="s">
        <v>56</v>
      </c>
      <c r="N1" s="17" t="s">
        <v>64</v>
      </c>
      <c r="O1" s="49" t="s">
        <v>56</v>
      </c>
      <c r="P1" s="17" t="s">
        <v>65</v>
      </c>
      <c r="Q1" s="47" t="s">
        <v>17</v>
      </c>
      <c r="R1" s="54" t="s">
        <v>59</v>
      </c>
      <c r="S1" s="24" t="s">
        <v>58</v>
      </c>
      <c r="T1" s="13"/>
      <c r="U1" s="13"/>
      <c r="V1" s="13"/>
      <c r="W1" s="13"/>
    </row>
    <row r="2" spans="1:23" ht="10.199999999999999" customHeight="1" x14ac:dyDescent="0.3">
      <c r="A2" s="48" t="s">
        <v>14</v>
      </c>
      <c r="B2" s="20">
        <v>138691667</v>
      </c>
      <c r="C2" s="20">
        <v>5773.4309000000003</v>
      </c>
      <c r="D2" s="20">
        <f>B2/C2</f>
        <v>24022.40009488985</v>
      </c>
      <c r="E2" s="18">
        <f t="shared" ref="E2:E33" si="0">B2*5%</f>
        <v>6934583.3500000006</v>
      </c>
      <c r="F2" s="21">
        <v>503572.77</v>
      </c>
      <c r="G2" s="50">
        <f t="shared" ref="G2:G33" si="1">F2*5/E2</f>
        <v>0.36308797845799917</v>
      </c>
      <c r="H2" s="22">
        <v>674622.81</v>
      </c>
      <c r="I2" s="52">
        <f t="shared" ref="I2:I33" si="2">H2*5/E2</f>
        <v>0.48641913720742863</v>
      </c>
      <c r="J2" s="22">
        <f t="shared" ref="J2:J33" si="3">H2/18%*22%</f>
        <v>824538.99000000011</v>
      </c>
      <c r="K2" s="52">
        <f t="shared" ref="K2:K33" si="4">J2*5/E2</f>
        <v>0.59451227880907942</v>
      </c>
      <c r="L2" s="22">
        <f t="shared" ref="L2:L33" si="5">B2*0.95%</f>
        <v>1317570.8365</v>
      </c>
      <c r="M2" s="52">
        <f t="shared" ref="M2:M33" si="6">L2*5/E2</f>
        <v>0.95</v>
      </c>
      <c r="N2" s="22">
        <f t="shared" ref="N2:N33" si="7">P2-L2-J2-H2-F2</f>
        <v>349607.59349999949</v>
      </c>
      <c r="O2" s="52">
        <f t="shared" ref="O2:O33" si="8">N2*5/E2</f>
        <v>0.25207541380261833</v>
      </c>
      <c r="P2" s="21">
        <v>3669913</v>
      </c>
      <c r="Q2" s="8" t="s">
        <v>21</v>
      </c>
      <c r="R2" s="52">
        <f t="shared" ref="R2:R33" si="9">P2/B2*100</f>
        <v>2.6460948082771258</v>
      </c>
      <c r="S2" s="25">
        <f t="shared" ref="S2:S33" si="10">R2-K2</f>
        <v>2.0515825294680465</v>
      </c>
    </row>
    <row r="3" spans="1:23" ht="10.199999999999999" customHeight="1" x14ac:dyDescent="0.3">
      <c r="A3" s="8" t="s">
        <v>2</v>
      </c>
      <c r="B3" s="20">
        <v>200000000</v>
      </c>
      <c r="C3" s="20">
        <v>6000</v>
      </c>
      <c r="D3" s="20">
        <f t="shared" ref="D3:D66" si="11">B3/C3</f>
        <v>33333.333333333336</v>
      </c>
      <c r="E3" s="18">
        <f t="shared" si="0"/>
        <v>10000000</v>
      </c>
      <c r="F3" s="22">
        <v>1296000</v>
      </c>
      <c r="G3" s="50">
        <f t="shared" si="1"/>
        <v>0.64800000000000002</v>
      </c>
      <c r="H3" s="22">
        <v>1036800</v>
      </c>
      <c r="I3" s="52">
        <f t="shared" si="2"/>
        <v>0.51839999999999997</v>
      </c>
      <c r="J3" s="22">
        <f t="shared" si="3"/>
        <v>1267200</v>
      </c>
      <c r="K3" s="52">
        <f t="shared" si="4"/>
        <v>0.63360000000000005</v>
      </c>
      <c r="L3" s="22">
        <f t="shared" si="5"/>
        <v>1900000</v>
      </c>
      <c r="M3" s="52">
        <f t="shared" si="6"/>
        <v>0.95</v>
      </c>
      <c r="N3" s="22">
        <f t="shared" si="7"/>
        <v>794400</v>
      </c>
      <c r="O3" s="52">
        <f t="shared" si="8"/>
        <v>0.3972</v>
      </c>
      <c r="P3" s="22">
        <v>6294400</v>
      </c>
      <c r="Q3" s="8" t="s">
        <v>22</v>
      </c>
      <c r="R3" s="52">
        <f t="shared" si="9"/>
        <v>3.1471999999999998</v>
      </c>
      <c r="S3" s="25">
        <f t="shared" si="10"/>
        <v>2.5135999999999998</v>
      </c>
    </row>
    <row r="4" spans="1:23" ht="10.199999999999999" customHeight="1" x14ac:dyDescent="0.3">
      <c r="A4" s="48" t="s">
        <v>11</v>
      </c>
      <c r="B4" s="20">
        <v>96176384</v>
      </c>
      <c r="C4" s="20">
        <v>3287.0700999999999</v>
      </c>
      <c r="D4" s="20">
        <f t="shared" si="11"/>
        <v>29258.999982993973</v>
      </c>
      <c r="E4" s="18">
        <f t="shared" si="0"/>
        <v>4808819.2</v>
      </c>
      <c r="F4" s="21">
        <v>743587</v>
      </c>
      <c r="G4" s="50">
        <f t="shared" si="1"/>
        <v>0.77314925876190144</v>
      </c>
      <c r="H4" s="22">
        <v>490474</v>
      </c>
      <c r="I4" s="52">
        <f t="shared" si="2"/>
        <v>0.50997342549289437</v>
      </c>
      <c r="J4" s="22">
        <f t="shared" si="3"/>
        <v>599468.22222222225</v>
      </c>
      <c r="K4" s="52">
        <f t="shared" si="4"/>
        <v>0.62330085338020425</v>
      </c>
      <c r="L4" s="22">
        <f t="shared" si="5"/>
        <v>913675.64799999993</v>
      </c>
      <c r="M4" s="52">
        <f t="shared" si="6"/>
        <v>0.94999999999999984</v>
      </c>
      <c r="N4" s="22">
        <f t="shared" si="7"/>
        <v>128384.12977777771</v>
      </c>
      <c r="O4" s="52">
        <f t="shared" si="8"/>
        <v>0.13348820618768295</v>
      </c>
      <c r="P4" s="21">
        <v>2875589</v>
      </c>
      <c r="Q4" s="8" t="s">
        <v>21</v>
      </c>
      <c r="R4" s="52">
        <f t="shared" si="9"/>
        <v>2.9899117438226832</v>
      </c>
      <c r="S4" s="25">
        <f t="shared" si="10"/>
        <v>2.366610890442479</v>
      </c>
    </row>
    <row r="5" spans="1:23" ht="10.199999999999999" customHeight="1" x14ac:dyDescent="0.3">
      <c r="A5" s="8" t="s">
        <v>3</v>
      </c>
      <c r="B5" s="20">
        <v>117679660</v>
      </c>
      <c r="C5" s="20">
        <v>4392.9074000000001</v>
      </c>
      <c r="D5" s="20">
        <f t="shared" si="11"/>
        <v>26788.559212516066</v>
      </c>
      <c r="E5" s="18">
        <f t="shared" si="0"/>
        <v>5883983</v>
      </c>
      <c r="F5" s="22">
        <v>1065414.3600000001</v>
      </c>
      <c r="G5" s="50">
        <f t="shared" si="1"/>
        <v>0.9053513240945803</v>
      </c>
      <c r="H5" s="22">
        <v>932409.96</v>
      </c>
      <c r="I5" s="52">
        <f t="shared" si="2"/>
        <v>0.79232890373748532</v>
      </c>
      <c r="J5" s="22">
        <f t="shared" si="3"/>
        <v>1139612.1733333333</v>
      </c>
      <c r="K5" s="52">
        <f t="shared" si="4"/>
        <v>0.96840199345692657</v>
      </c>
      <c r="L5" s="22">
        <f t="shared" si="5"/>
        <v>1117956.77</v>
      </c>
      <c r="M5" s="52">
        <f t="shared" si="6"/>
        <v>0.95</v>
      </c>
      <c r="N5" s="22">
        <f t="shared" si="7"/>
        <v>370397.73666666658</v>
      </c>
      <c r="O5" s="52">
        <f t="shared" si="8"/>
        <v>0.31475085555708315</v>
      </c>
      <c r="P5" s="22">
        <v>4625791</v>
      </c>
      <c r="Q5" s="8" t="s">
        <v>21</v>
      </c>
      <c r="R5" s="52">
        <f t="shared" si="9"/>
        <v>3.9308330768460751</v>
      </c>
      <c r="S5" s="25">
        <f t="shared" si="10"/>
        <v>2.9624310833891485</v>
      </c>
    </row>
    <row r="6" spans="1:23" ht="10.199999999999999" customHeight="1" x14ac:dyDescent="0.3">
      <c r="A6" s="8" t="s">
        <v>11</v>
      </c>
      <c r="B6" s="20">
        <v>109748975</v>
      </c>
      <c r="C6" s="20">
        <v>2708.6</v>
      </c>
      <c r="D6" s="20">
        <f t="shared" si="11"/>
        <v>40518.708927121021</v>
      </c>
      <c r="E6" s="18">
        <f t="shared" si="0"/>
        <v>5487448.75</v>
      </c>
      <c r="F6" s="22">
        <v>556376</v>
      </c>
      <c r="G6" s="50">
        <f t="shared" si="1"/>
        <v>0.50695325400533353</v>
      </c>
      <c r="H6" s="22">
        <v>334240.76</v>
      </c>
      <c r="I6" s="52">
        <f t="shared" si="2"/>
        <v>0.30455023384045271</v>
      </c>
      <c r="J6" s="22">
        <f t="shared" si="3"/>
        <v>408516.48444444448</v>
      </c>
      <c r="K6" s="52">
        <f t="shared" si="4"/>
        <v>0.3722280635827756</v>
      </c>
      <c r="L6" s="22">
        <f t="shared" si="5"/>
        <v>1042615.2625</v>
      </c>
      <c r="M6" s="52">
        <f t="shared" si="6"/>
        <v>0.95</v>
      </c>
      <c r="N6" s="22">
        <f t="shared" si="7"/>
        <v>102289.7430555555</v>
      </c>
      <c r="O6" s="52">
        <f t="shared" si="8"/>
        <v>9.3203369831522803E-2</v>
      </c>
      <c r="P6" s="22">
        <v>2444038.25</v>
      </c>
      <c r="Q6" s="8" t="s">
        <v>21</v>
      </c>
      <c r="R6" s="52">
        <f t="shared" si="9"/>
        <v>2.2269349212600846</v>
      </c>
      <c r="S6" s="25">
        <f t="shared" si="10"/>
        <v>1.8547068576773089</v>
      </c>
    </row>
    <row r="7" spans="1:23" ht="10.199999999999999" customHeight="1" x14ac:dyDescent="0.3">
      <c r="A7" s="48" t="s">
        <v>14</v>
      </c>
      <c r="B7" s="20">
        <v>43187526</v>
      </c>
      <c r="C7" s="20">
        <v>1748.8189</v>
      </c>
      <c r="D7" s="20">
        <f t="shared" si="11"/>
        <v>24695.253465067195</v>
      </c>
      <c r="E7" s="18">
        <f t="shared" si="0"/>
        <v>2159376.3000000003</v>
      </c>
      <c r="F7" s="21">
        <v>54649</v>
      </c>
      <c r="G7" s="50">
        <f t="shared" si="1"/>
        <v>0.12653885290859215</v>
      </c>
      <c r="H7" s="22">
        <v>282724</v>
      </c>
      <c r="I7" s="52">
        <f t="shared" si="2"/>
        <v>0.65464273179250876</v>
      </c>
      <c r="J7" s="22">
        <f t="shared" si="3"/>
        <v>345551.55555555556</v>
      </c>
      <c r="K7" s="52">
        <f t="shared" si="4"/>
        <v>0.80011889441306616</v>
      </c>
      <c r="L7" s="22">
        <f t="shared" si="5"/>
        <v>410281.49699999997</v>
      </c>
      <c r="M7" s="52">
        <f t="shared" si="6"/>
        <v>0.94999999999999984</v>
      </c>
      <c r="N7" s="22">
        <f t="shared" si="7"/>
        <v>30823.947444444464</v>
      </c>
      <c r="O7" s="52">
        <f t="shared" si="8"/>
        <v>7.1372338958347506E-2</v>
      </c>
      <c r="P7" s="21">
        <v>1124030</v>
      </c>
      <c r="Q7" s="8" t="s">
        <v>21</v>
      </c>
      <c r="R7" s="52">
        <f t="shared" si="9"/>
        <v>2.6026728180725147</v>
      </c>
      <c r="S7" s="25">
        <f t="shared" si="10"/>
        <v>1.8025539236594486</v>
      </c>
    </row>
    <row r="8" spans="1:23" ht="10.199999999999999" customHeight="1" x14ac:dyDescent="0.3">
      <c r="A8" s="8" t="s">
        <v>4</v>
      </c>
      <c r="B8" s="20">
        <v>61184253.600000001</v>
      </c>
      <c r="C8" s="20">
        <v>2950.6680000000001</v>
      </c>
      <c r="D8" s="20">
        <f t="shared" si="11"/>
        <v>20735.729536498176</v>
      </c>
      <c r="E8" s="18">
        <f t="shared" si="0"/>
        <v>3059212.68</v>
      </c>
      <c r="F8" s="22">
        <v>440129</v>
      </c>
      <c r="G8" s="50">
        <f t="shared" si="1"/>
        <v>0.71935011723343145</v>
      </c>
      <c r="H8" s="22">
        <v>444569.59999999998</v>
      </c>
      <c r="I8" s="52">
        <f t="shared" si="2"/>
        <v>0.72660786696268531</v>
      </c>
      <c r="J8" s="22">
        <f t="shared" si="3"/>
        <v>543362.8444444444</v>
      </c>
      <c r="K8" s="52">
        <f t="shared" si="4"/>
        <v>0.88807628184328191</v>
      </c>
      <c r="L8" s="22">
        <f t="shared" si="5"/>
        <v>581250.40919999999</v>
      </c>
      <c r="M8" s="52">
        <f t="shared" si="6"/>
        <v>0.95</v>
      </c>
      <c r="N8" s="22">
        <f t="shared" si="7"/>
        <v>182396.14635555551</v>
      </c>
      <c r="O8" s="52">
        <f t="shared" si="8"/>
        <v>0.29810962073345537</v>
      </c>
      <c r="P8" s="22">
        <v>2191708</v>
      </c>
      <c r="Q8" s="8" t="s">
        <v>21</v>
      </c>
      <c r="R8" s="52">
        <f t="shared" si="9"/>
        <v>3.5821438867728537</v>
      </c>
      <c r="S8" s="25">
        <f t="shared" si="10"/>
        <v>2.6940676049295718</v>
      </c>
    </row>
    <row r="9" spans="1:23" ht="10.199999999999999" customHeight="1" x14ac:dyDescent="0.3">
      <c r="A9" s="8" t="s">
        <v>13</v>
      </c>
      <c r="B9" s="20">
        <v>62130089.009999998</v>
      </c>
      <c r="C9" s="20">
        <v>1874.4943000000001</v>
      </c>
      <c r="D9" s="20">
        <f t="shared" si="11"/>
        <v>33144.986895932409</v>
      </c>
      <c r="E9" s="18">
        <f t="shared" si="0"/>
        <v>3106504.4505000003</v>
      </c>
      <c r="F9" s="22">
        <v>638917</v>
      </c>
      <c r="G9" s="50">
        <f t="shared" si="1"/>
        <v>1.0283535887050872</v>
      </c>
      <c r="H9" s="22">
        <v>143000</v>
      </c>
      <c r="I9" s="52">
        <f t="shared" si="2"/>
        <v>0.23016223262932034</v>
      </c>
      <c r="J9" s="22">
        <f t="shared" si="3"/>
        <v>174777.77777777778</v>
      </c>
      <c r="K9" s="52">
        <f t="shared" si="4"/>
        <v>0.28130939543583594</v>
      </c>
      <c r="L9" s="22">
        <f t="shared" si="5"/>
        <v>590235.84559499996</v>
      </c>
      <c r="M9" s="52">
        <f t="shared" si="6"/>
        <v>0.94999999999999984</v>
      </c>
      <c r="N9" s="22">
        <f t="shared" si="7"/>
        <v>61857.376627222286</v>
      </c>
      <c r="O9" s="52">
        <f t="shared" si="8"/>
        <v>9.9561062301498027E-2</v>
      </c>
      <c r="P9" s="22">
        <v>1608788</v>
      </c>
      <c r="Q9" s="8" t="s">
        <v>21</v>
      </c>
      <c r="R9" s="52">
        <f t="shared" si="9"/>
        <v>2.5893862790717415</v>
      </c>
      <c r="S9" s="25">
        <f t="shared" si="10"/>
        <v>2.3080768836359056</v>
      </c>
    </row>
    <row r="10" spans="1:23" ht="10.199999999999999" customHeight="1" x14ac:dyDescent="0.3">
      <c r="A10" s="48" t="s">
        <v>14</v>
      </c>
      <c r="B10" s="20">
        <v>36090300.859999999</v>
      </c>
      <c r="C10" s="20">
        <v>1275.7911999999999</v>
      </c>
      <c r="D10" s="20">
        <f t="shared" si="11"/>
        <v>28288.56388098617</v>
      </c>
      <c r="E10" s="18">
        <f t="shared" si="0"/>
        <v>1804515.0430000001</v>
      </c>
      <c r="F10" s="21">
        <v>165580.79</v>
      </c>
      <c r="G10" s="50">
        <f t="shared" si="1"/>
        <v>0.45879581509257611</v>
      </c>
      <c r="H10" s="22">
        <v>136529</v>
      </c>
      <c r="I10" s="52">
        <f t="shared" si="2"/>
        <v>0.37829831491185856</v>
      </c>
      <c r="J10" s="22">
        <f t="shared" si="3"/>
        <v>166868.77777777778</v>
      </c>
      <c r="K10" s="52">
        <f t="shared" si="4"/>
        <v>0.46236460711449379</v>
      </c>
      <c r="L10" s="22">
        <f t="shared" si="5"/>
        <v>342857.85816999996</v>
      </c>
      <c r="M10" s="52">
        <f t="shared" si="6"/>
        <v>0.94999999999999984</v>
      </c>
      <c r="N10" s="22">
        <f t="shared" si="7"/>
        <v>22331.574052222219</v>
      </c>
      <c r="O10" s="52">
        <f t="shared" si="8"/>
        <v>6.1876940674032987E-2</v>
      </c>
      <c r="P10" s="21">
        <v>834168</v>
      </c>
      <c r="Q10" s="8" t="s">
        <v>21</v>
      </c>
      <c r="R10" s="52">
        <f t="shared" si="9"/>
        <v>2.3113356777929615</v>
      </c>
      <c r="S10" s="25">
        <f t="shared" si="10"/>
        <v>1.8489710706784677</v>
      </c>
    </row>
    <row r="11" spans="1:23" ht="10.199999999999999" customHeight="1" x14ac:dyDescent="0.3">
      <c r="A11" s="48" t="s">
        <v>10</v>
      </c>
      <c r="B11" s="20">
        <v>40616505</v>
      </c>
      <c r="C11" s="20">
        <v>1572.86</v>
      </c>
      <c r="D11" s="20">
        <f t="shared" si="11"/>
        <v>25823.34409928411</v>
      </c>
      <c r="E11" s="18">
        <f t="shared" si="0"/>
        <v>2030825.25</v>
      </c>
      <c r="F11" s="21">
        <v>647733</v>
      </c>
      <c r="G11" s="50">
        <f t="shared" si="1"/>
        <v>1.5947531674623407</v>
      </c>
      <c r="H11" s="22">
        <v>90514</v>
      </c>
      <c r="I11" s="52">
        <f t="shared" si="2"/>
        <v>0.22285029201798628</v>
      </c>
      <c r="J11" s="22">
        <f t="shared" si="3"/>
        <v>110628.22222222222</v>
      </c>
      <c r="K11" s="52">
        <f t="shared" si="4"/>
        <v>0.27237257913309437</v>
      </c>
      <c r="L11" s="22">
        <f t="shared" si="5"/>
        <v>385856.79749999999</v>
      </c>
      <c r="M11" s="52">
        <f t="shared" si="6"/>
        <v>0.95</v>
      </c>
      <c r="N11" s="22">
        <f t="shared" si="7"/>
        <v>107092.98027777777</v>
      </c>
      <c r="O11" s="52">
        <f t="shared" si="8"/>
        <v>0.26366862505224853</v>
      </c>
      <c r="P11" s="21">
        <v>1341825</v>
      </c>
      <c r="Q11" s="8" t="s">
        <v>21</v>
      </c>
      <c r="R11" s="52">
        <f t="shared" si="9"/>
        <v>3.3036446636656698</v>
      </c>
      <c r="S11" s="25">
        <f t="shared" si="10"/>
        <v>3.0312720845325756</v>
      </c>
    </row>
    <row r="12" spans="1:23" ht="10.199999999999999" customHeight="1" x14ac:dyDescent="0.3">
      <c r="A12" s="48" t="s">
        <v>11</v>
      </c>
      <c r="B12" s="20">
        <v>54270161</v>
      </c>
      <c r="C12" s="20">
        <v>1647.4428</v>
      </c>
      <c r="D12" s="20">
        <f t="shared" si="11"/>
        <v>32942.060871551956</v>
      </c>
      <c r="E12" s="18">
        <f t="shared" si="0"/>
        <v>2713508.0500000003</v>
      </c>
      <c r="F12" s="21">
        <v>39177</v>
      </c>
      <c r="G12" s="50">
        <f t="shared" si="1"/>
        <v>7.218884056747131E-2</v>
      </c>
      <c r="H12" s="22">
        <v>285935</v>
      </c>
      <c r="I12" s="52">
        <f t="shared" si="2"/>
        <v>0.52687332178727087</v>
      </c>
      <c r="J12" s="22">
        <f t="shared" si="3"/>
        <v>349476.11111111112</v>
      </c>
      <c r="K12" s="52">
        <f t="shared" si="4"/>
        <v>0.64395628218444212</v>
      </c>
      <c r="L12" s="22">
        <f t="shared" si="5"/>
        <v>515566.5295</v>
      </c>
      <c r="M12" s="52">
        <f t="shared" si="6"/>
        <v>0.94999999999999984</v>
      </c>
      <c r="N12" s="22">
        <f t="shared" si="7"/>
        <v>453501.35938888893</v>
      </c>
      <c r="O12" s="52">
        <f t="shared" si="8"/>
        <v>0.83563665747903138</v>
      </c>
      <c r="P12" s="21">
        <v>1643656</v>
      </c>
      <c r="Q12" s="8" t="s">
        <v>22</v>
      </c>
      <c r="R12" s="52">
        <f t="shared" si="9"/>
        <v>3.0286551020182162</v>
      </c>
      <c r="S12" s="25">
        <f t="shared" si="10"/>
        <v>2.384698819833774</v>
      </c>
    </row>
    <row r="13" spans="1:23" ht="10.199999999999999" customHeight="1" x14ac:dyDescent="0.3">
      <c r="A13" s="8" t="s">
        <v>11</v>
      </c>
      <c r="B13" s="20">
        <v>50246754</v>
      </c>
      <c r="C13" s="20">
        <v>1252.53</v>
      </c>
      <c r="D13" s="20">
        <f t="shared" si="11"/>
        <v>40116.207995018085</v>
      </c>
      <c r="E13" s="18">
        <f t="shared" si="0"/>
        <v>2512337.7000000002</v>
      </c>
      <c r="F13" s="22">
        <v>279262</v>
      </c>
      <c r="G13" s="50">
        <f t="shared" si="1"/>
        <v>0.55578117543672567</v>
      </c>
      <c r="H13" s="22">
        <v>201474.03</v>
      </c>
      <c r="I13" s="52">
        <f t="shared" si="2"/>
        <v>0.40096924469986656</v>
      </c>
      <c r="J13" s="22">
        <f t="shared" si="3"/>
        <v>246246.03666666668</v>
      </c>
      <c r="K13" s="52">
        <f t="shared" si="4"/>
        <v>0.49007352129983689</v>
      </c>
      <c r="L13" s="22">
        <f t="shared" si="5"/>
        <v>477344.163</v>
      </c>
      <c r="M13" s="52">
        <f t="shared" si="6"/>
        <v>0.95</v>
      </c>
      <c r="N13" s="22">
        <f t="shared" si="7"/>
        <v>8736.6103333334904</v>
      </c>
      <c r="O13" s="52">
        <f t="shared" si="8"/>
        <v>1.7387412395502184E-2</v>
      </c>
      <c r="P13" s="22">
        <v>1213062.8400000001</v>
      </c>
      <c r="Q13" s="8" t="s">
        <v>21</v>
      </c>
      <c r="R13" s="52">
        <f t="shared" si="9"/>
        <v>2.4142113538319312</v>
      </c>
      <c r="S13" s="25">
        <f t="shared" si="10"/>
        <v>1.9241378325320944</v>
      </c>
    </row>
    <row r="14" spans="1:23" ht="10.199999999999999" customHeight="1" x14ac:dyDescent="0.3">
      <c r="A14" s="8" t="s">
        <v>4</v>
      </c>
      <c r="B14" s="20">
        <v>32805571</v>
      </c>
      <c r="C14" s="20">
        <v>1434.0088000000001</v>
      </c>
      <c r="D14" s="20">
        <f t="shared" si="11"/>
        <v>22876.82683676697</v>
      </c>
      <c r="E14" s="18">
        <f t="shared" si="0"/>
        <v>1640278.55</v>
      </c>
      <c r="F14" s="22">
        <v>568763</v>
      </c>
      <c r="G14" s="50">
        <f t="shared" si="1"/>
        <v>1.7337390652337676</v>
      </c>
      <c r="H14" s="22">
        <v>147849</v>
      </c>
      <c r="I14" s="52">
        <f t="shared" si="2"/>
        <v>0.45068259900124891</v>
      </c>
      <c r="J14" s="22">
        <f t="shared" si="3"/>
        <v>180704.33333333334</v>
      </c>
      <c r="K14" s="52">
        <f t="shared" si="4"/>
        <v>0.55083428766819309</v>
      </c>
      <c r="L14" s="22">
        <f t="shared" si="5"/>
        <v>311652.92449999996</v>
      </c>
      <c r="M14" s="52">
        <f t="shared" si="6"/>
        <v>0.94999999999999984</v>
      </c>
      <c r="N14" s="22">
        <f t="shared" si="7"/>
        <v>56195.742166666663</v>
      </c>
      <c r="O14" s="52">
        <f t="shared" si="8"/>
        <v>0.17129938743229514</v>
      </c>
      <c r="P14" s="22">
        <v>1265165</v>
      </c>
      <c r="Q14" s="8" t="s">
        <v>21</v>
      </c>
      <c r="R14" s="52">
        <f t="shared" si="9"/>
        <v>3.8565553393355052</v>
      </c>
      <c r="S14" s="25">
        <f t="shared" si="10"/>
        <v>3.3057210516673123</v>
      </c>
    </row>
    <row r="15" spans="1:23" x14ac:dyDescent="0.3">
      <c r="A15" s="8" t="s">
        <v>16</v>
      </c>
      <c r="B15" s="20">
        <v>30611892</v>
      </c>
      <c r="C15" s="20">
        <v>1352</v>
      </c>
      <c r="D15" s="20">
        <f t="shared" si="11"/>
        <v>22641.931952662722</v>
      </c>
      <c r="E15" s="18">
        <f t="shared" si="0"/>
        <v>1530594.6</v>
      </c>
      <c r="F15" s="22">
        <v>425721</v>
      </c>
      <c r="G15" s="50">
        <f t="shared" si="1"/>
        <v>1.3907046320429981</v>
      </c>
      <c r="H15" s="22">
        <v>183229</v>
      </c>
      <c r="I15" s="52">
        <f t="shared" si="2"/>
        <v>0.59855496680832398</v>
      </c>
      <c r="J15" s="22">
        <f t="shared" si="3"/>
        <v>223946.55555555556</v>
      </c>
      <c r="K15" s="52">
        <f t="shared" si="4"/>
        <v>0.7315671816546182</v>
      </c>
      <c r="L15" s="22">
        <f t="shared" si="5"/>
        <v>290812.97399999999</v>
      </c>
      <c r="M15" s="52">
        <f t="shared" si="6"/>
        <v>0.94999999999999984</v>
      </c>
      <c r="N15" s="22">
        <f t="shared" si="7"/>
        <v>36678.470444444567</v>
      </c>
      <c r="O15" s="52">
        <f t="shared" si="8"/>
        <v>0.11981771804383919</v>
      </c>
      <c r="P15" s="22">
        <v>1160388</v>
      </c>
      <c r="Q15" s="8" t="s">
        <v>22</v>
      </c>
      <c r="R15" s="52">
        <f t="shared" si="9"/>
        <v>3.7906444985497791</v>
      </c>
      <c r="S15" s="25">
        <f t="shared" si="10"/>
        <v>3.059077316895161</v>
      </c>
    </row>
    <row r="16" spans="1:23" ht="10.199999999999999" customHeight="1" x14ac:dyDescent="0.3">
      <c r="A16" s="48" t="s">
        <v>4</v>
      </c>
      <c r="B16" s="20">
        <v>21354327.100000001</v>
      </c>
      <c r="C16" s="20">
        <v>873.19939999999997</v>
      </c>
      <c r="D16" s="20">
        <f t="shared" si="11"/>
        <v>24455.270010492452</v>
      </c>
      <c r="E16" s="18">
        <f t="shared" si="0"/>
        <v>1067716.3550000002</v>
      </c>
      <c r="F16" s="21">
        <v>196083.22</v>
      </c>
      <c r="G16" s="50">
        <f t="shared" si="1"/>
        <v>0.91823647301909106</v>
      </c>
      <c r="H16" s="22">
        <v>135198.14000000001</v>
      </c>
      <c r="I16" s="52">
        <f t="shared" si="2"/>
        <v>0.63311824047127196</v>
      </c>
      <c r="J16" s="22">
        <f t="shared" si="3"/>
        <v>165242.17111111112</v>
      </c>
      <c r="K16" s="52">
        <f t="shared" si="4"/>
        <v>0.77381118279822114</v>
      </c>
      <c r="L16" s="22">
        <f t="shared" si="5"/>
        <v>202866.10745000001</v>
      </c>
      <c r="M16" s="52">
        <f t="shared" si="6"/>
        <v>0.94999999999999984</v>
      </c>
      <c r="N16" s="22">
        <f t="shared" si="7"/>
        <v>23539.361438888853</v>
      </c>
      <c r="O16" s="52">
        <f t="shared" si="8"/>
        <v>0.11023227905359213</v>
      </c>
      <c r="P16" s="21">
        <v>722929</v>
      </c>
      <c r="Q16" s="8" t="s">
        <v>21</v>
      </c>
      <c r="R16" s="52">
        <f t="shared" si="9"/>
        <v>3.3853981753421767</v>
      </c>
      <c r="S16" s="25">
        <f t="shared" si="10"/>
        <v>2.6115869925439554</v>
      </c>
    </row>
    <row r="17" spans="1:19" ht="10.199999999999999" customHeight="1" x14ac:dyDescent="0.3">
      <c r="A17" s="48" t="s">
        <v>14</v>
      </c>
      <c r="B17" s="20">
        <v>16415261.470000001</v>
      </c>
      <c r="C17" s="20">
        <v>670.16380000000004</v>
      </c>
      <c r="D17" s="20">
        <f t="shared" si="11"/>
        <v>24494.401920843829</v>
      </c>
      <c r="E17" s="18">
        <f t="shared" si="0"/>
        <v>820763.07350000006</v>
      </c>
      <c r="F17" s="21">
        <v>200178.85</v>
      </c>
      <c r="G17" s="50">
        <f t="shared" si="1"/>
        <v>1.2194679345549284</v>
      </c>
      <c r="H17" s="22">
        <v>72846.899999999994</v>
      </c>
      <c r="I17" s="52">
        <f t="shared" si="2"/>
        <v>0.44377544721497508</v>
      </c>
      <c r="J17" s="22">
        <f t="shared" si="3"/>
        <v>89035.1</v>
      </c>
      <c r="K17" s="52">
        <f t="shared" si="4"/>
        <v>0.54239221326274734</v>
      </c>
      <c r="L17" s="22">
        <f t="shared" si="5"/>
        <v>155944.98396499999</v>
      </c>
      <c r="M17" s="52">
        <f t="shared" si="6"/>
        <v>0.95</v>
      </c>
      <c r="N17" s="22">
        <f t="shared" si="7"/>
        <v>26123.166035000002</v>
      </c>
      <c r="O17" s="52">
        <f t="shared" si="8"/>
        <v>0.15913950614031858</v>
      </c>
      <c r="P17" s="21">
        <v>544129</v>
      </c>
      <c r="Q17" s="8" t="s">
        <v>21</v>
      </c>
      <c r="R17" s="52">
        <f t="shared" si="9"/>
        <v>3.3147751011729696</v>
      </c>
      <c r="S17" s="25">
        <f t="shared" si="10"/>
        <v>2.7723828879102221</v>
      </c>
    </row>
    <row r="18" spans="1:19" ht="10.199999999999999" customHeight="1" x14ac:dyDescent="0.3">
      <c r="A18" s="8" t="s">
        <v>9</v>
      </c>
      <c r="B18" s="20">
        <v>24602148</v>
      </c>
      <c r="C18" s="20">
        <v>1144.7119</v>
      </c>
      <c r="D18" s="20">
        <f t="shared" si="11"/>
        <v>21491.999864769467</v>
      </c>
      <c r="E18" s="18">
        <f t="shared" si="0"/>
        <v>1230107.4000000001</v>
      </c>
      <c r="F18" s="22">
        <v>407281</v>
      </c>
      <c r="G18" s="50">
        <f t="shared" si="1"/>
        <v>1.6554692704067953</v>
      </c>
      <c r="H18" s="22">
        <v>130392</v>
      </c>
      <c r="I18" s="52">
        <f t="shared" si="2"/>
        <v>0.5300025022205378</v>
      </c>
      <c r="J18" s="22">
        <f t="shared" si="3"/>
        <v>159368</v>
      </c>
      <c r="K18" s="52">
        <f t="shared" si="4"/>
        <v>0.64778083604732395</v>
      </c>
      <c r="L18" s="22">
        <f t="shared" si="5"/>
        <v>233720.40599999999</v>
      </c>
      <c r="M18" s="52">
        <f t="shared" si="6"/>
        <v>0.95</v>
      </c>
      <c r="N18" s="22">
        <f t="shared" si="7"/>
        <v>91373.594000000041</v>
      </c>
      <c r="O18" s="52">
        <f t="shared" si="8"/>
        <v>0.37140494399106955</v>
      </c>
      <c r="P18" s="22">
        <v>1022135</v>
      </c>
      <c r="Q18" s="8" t="s">
        <v>21</v>
      </c>
      <c r="R18" s="52">
        <f t="shared" si="9"/>
        <v>4.1546575526657268</v>
      </c>
      <c r="S18" s="25">
        <f t="shared" si="10"/>
        <v>3.5068767166184029</v>
      </c>
    </row>
    <row r="19" spans="1:19" ht="10.199999999999999" customHeight="1" x14ac:dyDescent="0.3">
      <c r="A19" s="48" t="s">
        <v>10</v>
      </c>
      <c r="B19" s="20">
        <v>41083977</v>
      </c>
      <c r="C19" s="20">
        <v>1168.3279</v>
      </c>
      <c r="D19" s="20">
        <f t="shared" si="11"/>
        <v>35164.765816171981</v>
      </c>
      <c r="E19" s="18">
        <f t="shared" si="0"/>
        <v>2054198.85</v>
      </c>
      <c r="F19" s="21">
        <v>437627</v>
      </c>
      <c r="G19" s="50">
        <f t="shared" si="1"/>
        <v>1.0652011610268401</v>
      </c>
      <c r="H19" s="22">
        <v>206173</v>
      </c>
      <c r="I19" s="52">
        <f t="shared" si="2"/>
        <v>0.50183311123944985</v>
      </c>
      <c r="J19" s="22">
        <f t="shared" si="3"/>
        <v>251989.22222222222</v>
      </c>
      <c r="K19" s="52">
        <f t="shared" si="4"/>
        <v>0.61335158040377202</v>
      </c>
      <c r="L19" s="22">
        <f t="shared" si="5"/>
        <v>390297.78149999998</v>
      </c>
      <c r="M19" s="52">
        <f t="shared" si="6"/>
        <v>0.95</v>
      </c>
      <c r="N19" s="22">
        <f t="shared" si="7"/>
        <v>28005.996277777711</v>
      </c>
      <c r="O19" s="52">
        <f t="shared" si="8"/>
        <v>6.8167685610810533E-2</v>
      </c>
      <c r="P19" s="21">
        <v>1314093</v>
      </c>
      <c r="Q19" s="8" t="s">
        <v>21</v>
      </c>
      <c r="R19" s="52">
        <f t="shared" si="9"/>
        <v>3.1985535382808732</v>
      </c>
      <c r="S19" s="25">
        <f t="shared" si="10"/>
        <v>2.5852019578771013</v>
      </c>
    </row>
    <row r="20" spans="1:19" ht="10.199999999999999" customHeight="1" x14ac:dyDescent="0.3">
      <c r="A20" s="8" t="s">
        <v>11</v>
      </c>
      <c r="B20" s="20">
        <v>48853914.899999999</v>
      </c>
      <c r="C20" s="20">
        <v>1344.5725</v>
      </c>
      <c r="D20" s="20">
        <f t="shared" si="11"/>
        <v>36334.161899042258</v>
      </c>
      <c r="E20" s="18">
        <f t="shared" si="0"/>
        <v>2442695.7450000001</v>
      </c>
      <c r="F20" s="22">
        <v>490140.35</v>
      </c>
      <c r="G20" s="50">
        <f t="shared" si="1"/>
        <v>1.0032775285323141</v>
      </c>
      <c r="H20" s="22">
        <v>249151.35</v>
      </c>
      <c r="I20" s="52">
        <f t="shared" si="2"/>
        <v>0.50999259836185618</v>
      </c>
      <c r="J20" s="22">
        <f t="shared" si="3"/>
        <v>304518.31666666671</v>
      </c>
      <c r="K20" s="52">
        <f t="shared" si="4"/>
        <v>0.62332428688671315</v>
      </c>
      <c r="L20" s="22">
        <f t="shared" si="5"/>
        <v>464112.19154999999</v>
      </c>
      <c r="M20" s="52">
        <f t="shared" si="6"/>
        <v>0.95</v>
      </c>
      <c r="N20" s="22">
        <f t="shared" si="7"/>
        <v>42509.79178333329</v>
      </c>
      <c r="O20" s="52">
        <f t="shared" si="8"/>
        <v>8.7014094715535867E-2</v>
      </c>
      <c r="P20" s="22">
        <v>1550432</v>
      </c>
      <c r="Q20" s="8" t="s">
        <v>21</v>
      </c>
      <c r="R20" s="52">
        <f t="shared" si="9"/>
        <v>3.1736085084964194</v>
      </c>
      <c r="S20" s="25">
        <f t="shared" si="10"/>
        <v>2.5502842216097061</v>
      </c>
    </row>
    <row r="21" spans="1:19" ht="10.199999999999999" customHeight="1" x14ac:dyDescent="0.3">
      <c r="A21" s="48" t="s">
        <v>11</v>
      </c>
      <c r="B21" s="20">
        <v>32034751.640000001</v>
      </c>
      <c r="C21" s="20">
        <v>1027.8420000000001</v>
      </c>
      <c r="D21" s="20">
        <f t="shared" si="11"/>
        <v>31167.000025295714</v>
      </c>
      <c r="E21" s="18">
        <f t="shared" si="0"/>
        <v>1601737.5820000002</v>
      </c>
      <c r="F21" s="21">
        <v>472143</v>
      </c>
      <c r="G21" s="50">
        <f t="shared" si="1"/>
        <v>1.4738462945049382</v>
      </c>
      <c r="H21" s="22">
        <v>147020</v>
      </c>
      <c r="I21" s="52">
        <f t="shared" si="2"/>
        <v>0.45893909730339333</v>
      </c>
      <c r="J21" s="22">
        <f t="shared" si="3"/>
        <v>179691.11111111109</v>
      </c>
      <c r="K21" s="52">
        <f t="shared" si="4"/>
        <v>0.56092556337081401</v>
      </c>
      <c r="L21" s="22">
        <f t="shared" si="5"/>
        <v>304330.14058000001</v>
      </c>
      <c r="M21" s="52">
        <f t="shared" si="6"/>
        <v>0.94999999999999984</v>
      </c>
      <c r="N21" s="22">
        <f t="shared" si="7"/>
        <v>89632.748308888869</v>
      </c>
      <c r="O21" s="52">
        <f t="shared" si="8"/>
        <v>0.27979848046322753</v>
      </c>
      <c r="P21" s="21">
        <v>1192817</v>
      </c>
      <c r="Q21" s="8" t="s">
        <v>22</v>
      </c>
      <c r="R21" s="52">
        <f t="shared" si="9"/>
        <v>3.7235094356423732</v>
      </c>
      <c r="S21" s="25">
        <f t="shared" si="10"/>
        <v>3.1625838722715591</v>
      </c>
    </row>
    <row r="22" spans="1:19" ht="10.199999999999999" customHeight="1" x14ac:dyDescent="0.3">
      <c r="A22" s="8" t="s">
        <v>12</v>
      </c>
      <c r="B22" s="20">
        <v>11310041</v>
      </c>
      <c r="C22" s="20">
        <v>265.90589999999997</v>
      </c>
      <c r="D22" s="20">
        <f t="shared" si="11"/>
        <v>42533.99792934268</v>
      </c>
      <c r="E22" s="18">
        <f t="shared" si="0"/>
        <v>565502.05000000005</v>
      </c>
      <c r="F22" s="22">
        <v>32603</v>
      </c>
      <c r="G22" s="50">
        <f t="shared" si="1"/>
        <v>0.28826597533996556</v>
      </c>
      <c r="H22" s="22">
        <v>34278</v>
      </c>
      <c r="I22" s="52">
        <f t="shared" si="2"/>
        <v>0.30307582439356318</v>
      </c>
      <c r="J22" s="22">
        <f t="shared" si="3"/>
        <v>41895.333333333336</v>
      </c>
      <c r="K22" s="52">
        <f t="shared" si="4"/>
        <v>0.37042600759213279</v>
      </c>
      <c r="L22" s="22">
        <f t="shared" si="5"/>
        <v>107445.38949999999</v>
      </c>
      <c r="M22" s="52">
        <f t="shared" si="6"/>
        <v>0.95</v>
      </c>
      <c r="N22" s="22">
        <f t="shared" si="7"/>
        <v>1694.2771666666667</v>
      </c>
      <c r="O22" s="52">
        <f t="shared" si="8"/>
        <v>1.4980291995994238E-2</v>
      </c>
      <c r="P22" s="22">
        <v>217916</v>
      </c>
      <c r="Q22" s="8" t="s">
        <v>21</v>
      </c>
      <c r="R22" s="52">
        <f t="shared" si="9"/>
        <v>1.9267480993216557</v>
      </c>
      <c r="S22" s="25">
        <f t="shared" si="10"/>
        <v>1.5563220917295228</v>
      </c>
    </row>
    <row r="23" spans="1:19" ht="10.199999999999999" customHeight="1" x14ac:dyDescent="0.3">
      <c r="A23" s="8" t="s">
        <v>13</v>
      </c>
      <c r="B23" s="20">
        <v>10075982</v>
      </c>
      <c r="C23" s="20">
        <v>330</v>
      </c>
      <c r="D23" s="20">
        <f t="shared" si="11"/>
        <v>30533.278787878789</v>
      </c>
      <c r="E23" s="18">
        <f t="shared" si="0"/>
        <v>503799.10000000003</v>
      </c>
      <c r="F23" s="22">
        <v>85689.47</v>
      </c>
      <c r="G23" s="50">
        <f t="shared" si="1"/>
        <v>0.85043294043200945</v>
      </c>
      <c r="H23" s="22">
        <v>50791.48</v>
      </c>
      <c r="I23" s="52">
        <f t="shared" si="2"/>
        <v>0.50408466390670414</v>
      </c>
      <c r="J23" s="22">
        <f t="shared" si="3"/>
        <v>62078.475555555568</v>
      </c>
      <c r="K23" s="52">
        <f t="shared" si="4"/>
        <v>0.61610347810819399</v>
      </c>
      <c r="L23" s="22">
        <f t="shared" si="5"/>
        <v>95721.828999999998</v>
      </c>
      <c r="M23" s="52">
        <f t="shared" si="6"/>
        <v>0.95</v>
      </c>
      <c r="N23" s="22">
        <f t="shared" si="7"/>
        <v>11372.745444444416</v>
      </c>
      <c r="O23" s="52">
        <f t="shared" si="8"/>
        <v>0.11286984677468077</v>
      </c>
      <c r="P23" s="22">
        <v>305654</v>
      </c>
      <c r="Q23" s="8" t="s">
        <v>21</v>
      </c>
      <c r="R23" s="52">
        <f t="shared" si="9"/>
        <v>3.0334909292215881</v>
      </c>
      <c r="S23" s="25">
        <f t="shared" si="10"/>
        <v>2.4173874511133944</v>
      </c>
    </row>
    <row r="24" spans="1:19" ht="10.199999999999999" customHeight="1" x14ac:dyDescent="0.3">
      <c r="A24" s="8" t="s">
        <v>13</v>
      </c>
      <c r="B24" s="20">
        <v>54377470</v>
      </c>
      <c r="C24" s="20">
        <v>1619.6</v>
      </c>
      <c r="D24" s="20">
        <f t="shared" si="11"/>
        <v>33574.629538157569</v>
      </c>
      <c r="E24" s="18">
        <f t="shared" si="0"/>
        <v>2718873.5</v>
      </c>
      <c r="F24" s="22">
        <v>801409</v>
      </c>
      <c r="G24" s="50">
        <f t="shared" si="1"/>
        <v>1.4737886849093935</v>
      </c>
      <c r="H24" s="22">
        <v>268481</v>
      </c>
      <c r="I24" s="52">
        <f t="shared" si="2"/>
        <v>0.49373573283199823</v>
      </c>
      <c r="J24" s="22">
        <f t="shared" si="3"/>
        <v>328143.4444444445</v>
      </c>
      <c r="K24" s="52">
        <f t="shared" si="4"/>
        <v>0.60345478457244239</v>
      </c>
      <c r="L24" s="22">
        <f t="shared" si="5"/>
        <v>516585.96499999997</v>
      </c>
      <c r="M24" s="52">
        <f t="shared" si="6"/>
        <v>0.94999999999999984</v>
      </c>
      <c r="N24" s="22">
        <f t="shared" si="7"/>
        <v>89796.590555555653</v>
      </c>
      <c r="O24" s="52">
        <f t="shared" si="8"/>
        <v>0.16513565371017749</v>
      </c>
      <c r="P24" s="22">
        <v>2004416</v>
      </c>
      <c r="Q24" s="8" t="s">
        <v>21</v>
      </c>
      <c r="R24" s="52">
        <f t="shared" si="9"/>
        <v>3.6861148560240116</v>
      </c>
      <c r="S24" s="25">
        <f t="shared" si="10"/>
        <v>3.0826600714515693</v>
      </c>
    </row>
    <row r="25" spans="1:19" ht="10.199999999999999" customHeight="1" x14ac:dyDescent="0.3">
      <c r="A25" s="48" t="s">
        <v>4</v>
      </c>
      <c r="B25" s="20">
        <v>57992783</v>
      </c>
      <c r="C25" s="20">
        <v>2540</v>
      </c>
      <c r="D25" s="20">
        <f t="shared" si="11"/>
        <v>22831.804330708663</v>
      </c>
      <c r="E25" s="18">
        <f t="shared" si="0"/>
        <v>2899639.1500000004</v>
      </c>
      <c r="F25" s="21">
        <v>1146363.22</v>
      </c>
      <c r="G25" s="50">
        <f t="shared" si="1"/>
        <v>1.976734277435866</v>
      </c>
      <c r="H25" s="22">
        <v>432162.58</v>
      </c>
      <c r="I25" s="52">
        <f t="shared" si="2"/>
        <v>0.74520062263609577</v>
      </c>
      <c r="J25" s="22">
        <f t="shared" si="3"/>
        <v>528198.70888888894</v>
      </c>
      <c r="K25" s="52">
        <f t="shared" si="4"/>
        <v>0.91080076099967278</v>
      </c>
      <c r="L25" s="22">
        <f t="shared" si="5"/>
        <v>550931.43849999993</v>
      </c>
      <c r="M25" s="52">
        <f t="shared" si="6"/>
        <v>0.94999999999999984</v>
      </c>
      <c r="N25" s="22">
        <f t="shared" si="7"/>
        <v>141862.05261111096</v>
      </c>
      <c r="O25" s="52">
        <f t="shared" si="8"/>
        <v>0.2446201842238041</v>
      </c>
      <c r="P25" s="21">
        <v>2799518</v>
      </c>
      <c r="Q25" s="8" t="s">
        <v>21</v>
      </c>
      <c r="R25" s="52">
        <f t="shared" si="9"/>
        <v>4.8273558452954397</v>
      </c>
      <c r="S25" s="25">
        <f t="shared" si="10"/>
        <v>3.916555084295767</v>
      </c>
    </row>
    <row r="26" spans="1:19" ht="10.199999999999999" customHeight="1" x14ac:dyDescent="0.3">
      <c r="A26" s="8" t="s">
        <v>2</v>
      </c>
      <c r="B26" s="20">
        <v>17034248.27</v>
      </c>
      <c r="C26" s="20">
        <v>564.12549999999999</v>
      </c>
      <c r="D26" s="20">
        <f t="shared" si="11"/>
        <v>30195.84874287725</v>
      </c>
      <c r="E26" s="18">
        <f t="shared" si="0"/>
        <v>851712.41350000002</v>
      </c>
      <c r="F26" s="22">
        <v>288165.59999999998</v>
      </c>
      <c r="G26" s="50">
        <f t="shared" si="1"/>
        <v>1.6916836917746767</v>
      </c>
      <c r="H26" s="22">
        <v>72232.31</v>
      </c>
      <c r="I26" s="52">
        <f t="shared" si="2"/>
        <v>0.42404166509192248</v>
      </c>
      <c r="J26" s="22">
        <f t="shared" si="3"/>
        <v>88283.934444444443</v>
      </c>
      <c r="K26" s="52">
        <f t="shared" si="4"/>
        <v>0.51827314622346077</v>
      </c>
      <c r="L26" s="22">
        <f t="shared" si="5"/>
        <v>161825.358565</v>
      </c>
      <c r="M26" s="52">
        <f t="shared" si="6"/>
        <v>0.95</v>
      </c>
      <c r="N26" s="22">
        <f t="shared" si="7"/>
        <v>29902.796990555595</v>
      </c>
      <c r="O26" s="52">
        <f t="shared" si="8"/>
        <v>0.17554515184106562</v>
      </c>
      <c r="P26" s="22">
        <v>640410</v>
      </c>
      <c r="Q26" s="8" t="s">
        <v>21</v>
      </c>
      <c r="R26" s="52">
        <f t="shared" si="9"/>
        <v>3.7595436549311252</v>
      </c>
      <c r="S26" s="25">
        <f t="shared" si="10"/>
        <v>3.2412705087076645</v>
      </c>
    </row>
    <row r="27" spans="1:19" ht="10.199999999999999" customHeight="1" x14ac:dyDescent="0.3">
      <c r="A27" s="8" t="s">
        <v>8</v>
      </c>
      <c r="B27" s="20">
        <v>3160265</v>
      </c>
      <c r="C27" s="20">
        <v>101.78</v>
      </c>
      <c r="D27" s="20">
        <f t="shared" si="11"/>
        <v>31049.960699548046</v>
      </c>
      <c r="E27" s="18">
        <f t="shared" si="0"/>
        <v>158013.25</v>
      </c>
      <c r="F27" s="22">
        <v>9727.7999999999993</v>
      </c>
      <c r="G27" s="50">
        <f t="shared" si="1"/>
        <v>0.30781595847183701</v>
      </c>
      <c r="H27" s="22">
        <v>14870.39</v>
      </c>
      <c r="I27" s="52">
        <f t="shared" si="2"/>
        <v>0.47054250197372688</v>
      </c>
      <c r="J27" s="22">
        <f t="shared" si="3"/>
        <v>18174.921111111111</v>
      </c>
      <c r="K27" s="52">
        <f t="shared" si="4"/>
        <v>0.57510750241233288</v>
      </c>
      <c r="L27" s="22">
        <f t="shared" si="5"/>
        <v>30022.517499999998</v>
      </c>
      <c r="M27" s="52">
        <f t="shared" si="6"/>
        <v>0.95</v>
      </c>
      <c r="N27" s="22">
        <f t="shared" si="7"/>
        <v>2544.4013888888876</v>
      </c>
      <c r="O27" s="52">
        <f t="shared" si="8"/>
        <v>8.0512279473046969E-2</v>
      </c>
      <c r="P27" s="22">
        <v>75340.03</v>
      </c>
      <c r="Q27" s="8" t="s">
        <v>21</v>
      </c>
      <c r="R27" s="52">
        <f t="shared" si="9"/>
        <v>2.3839782423309437</v>
      </c>
      <c r="S27" s="25">
        <f t="shared" si="10"/>
        <v>1.8088707399186108</v>
      </c>
    </row>
    <row r="28" spans="1:19" ht="10.199999999999999" customHeight="1" x14ac:dyDescent="0.3">
      <c r="A28" s="48" t="s">
        <v>10</v>
      </c>
      <c r="B28" s="20">
        <v>33856440.920000002</v>
      </c>
      <c r="C28" s="20">
        <v>1315.0014000000001</v>
      </c>
      <c r="D28" s="20">
        <f t="shared" si="11"/>
        <v>25746.315494416962</v>
      </c>
      <c r="E28" s="18">
        <f t="shared" si="0"/>
        <v>1692822.0460000001</v>
      </c>
      <c r="F28" s="21">
        <v>874456.83</v>
      </c>
      <c r="G28" s="50">
        <f t="shared" si="1"/>
        <v>2.5828374342898881</v>
      </c>
      <c r="H28" s="22">
        <v>158590.75</v>
      </c>
      <c r="I28" s="52">
        <f t="shared" si="2"/>
        <v>0.4684212093490186</v>
      </c>
      <c r="J28" s="22">
        <f t="shared" si="3"/>
        <v>193833.13888888891</v>
      </c>
      <c r="K28" s="52">
        <f t="shared" si="4"/>
        <v>0.57251481142657834</v>
      </c>
      <c r="L28" s="22">
        <f t="shared" si="5"/>
        <v>321636.18874000001</v>
      </c>
      <c r="M28" s="52">
        <f t="shared" si="6"/>
        <v>0.95000000000000007</v>
      </c>
      <c r="N28" s="22">
        <f t="shared" si="7"/>
        <v>95608.092371110921</v>
      </c>
      <c r="O28" s="52">
        <f t="shared" si="8"/>
        <v>0.28239262537082682</v>
      </c>
      <c r="P28" s="21">
        <v>1644125</v>
      </c>
      <c r="Q28" s="8" t="s">
        <v>21</v>
      </c>
      <c r="R28" s="52">
        <f t="shared" si="9"/>
        <v>4.8561660804363127</v>
      </c>
      <c r="S28" s="25">
        <f t="shared" si="10"/>
        <v>4.2836512690097344</v>
      </c>
    </row>
    <row r="29" spans="1:19" ht="10.199999999999999" customHeight="1" x14ac:dyDescent="0.3">
      <c r="A29" s="48" t="s">
        <v>11</v>
      </c>
      <c r="B29" s="20">
        <v>38980208</v>
      </c>
      <c r="C29" s="20">
        <v>1256.7369000000001</v>
      </c>
      <c r="D29" s="20">
        <f t="shared" si="11"/>
        <v>31016.999659992474</v>
      </c>
      <c r="E29" s="18">
        <f t="shared" si="0"/>
        <v>1949010.4000000001</v>
      </c>
      <c r="F29" s="21">
        <v>460878</v>
      </c>
      <c r="G29" s="50">
        <f t="shared" si="1"/>
        <v>1.1823384831604797</v>
      </c>
      <c r="H29" s="22">
        <v>296454</v>
      </c>
      <c r="I29" s="52">
        <f t="shared" si="2"/>
        <v>0.76052441793024805</v>
      </c>
      <c r="J29" s="22">
        <f t="shared" si="3"/>
        <v>362332.66666666669</v>
      </c>
      <c r="K29" s="52">
        <f t="shared" si="4"/>
        <v>0.92952984413696993</v>
      </c>
      <c r="L29" s="22">
        <f t="shared" si="5"/>
        <v>370311.97599999997</v>
      </c>
      <c r="M29" s="52">
        <f t="shared" si="6"/>
        <v>0.94999999999999984</v>
      </c>
      <c r="N29" s="22">
        <f t="shared" si="7"/>
        <v>96102.357333333232</v>
      </c>
      <c r="O29" s="52">
        <f t="shared" si="8"/>
        <v>0.24654141746327579</v>
      </c>
      <c r="P29" s="21">
        <v>1586079</v>
      </c>
      <c r="Q29" s="8" t="s">
        <v>21</v>
      </c>
      <c r="R29" s="52">
        <f t="shared" si="9"/>
        <v>4.0689341626909741</v>
      </c>
      <c r="S29" s="25">
        <f t="shared" si="10"/>
        <v>3.1394043185540044</v>
      </c>
    </row>
    <row r="30" spans="1:19" ht="10.199999999999999" customHeight="1" x14ac:dyDescent="0.3">
      <c r="A30" s="8" t="s">
        <v>7</v>
      </c>
      <c r="B30" s="20">
        <v>30602550</v>
      </c>
      <c r="C30" s="20">
        <v>935</v>
      </c>
      <c r="D30" s="20">
        <f t="shared" si="11"/>
        <v>32730</v>
      </c>
      <c r="E30" s="18">
        <f t="shared" si="0"/>
        <v>1530127.5</v>
      </c>
      <c r="F30" s="22">
        <v>310000</v>
      </c>
      <c r="G30" s="50">
        <f t="shared" si="1"/>
        <v>1.0129874798015197</v>
      </c>
      <c r="H30" s="22">
        <v>261536</v>
      </c>
      <c r="I30" s="52">
        <f t="shared" si="2"/>
        <v>0.85462159199151699</v>
      </c>
      <c r="J30" s="22">
        <f t="shared" si="3"/>
        <v>319655.11111111112</v>
      </c>
      <c r="K30" s="52">
        <f t="shared" si="4"/>
        <v>1.0445375013229652</v>
      </c>
      <c r="L30" s="22">
        <f t="shared" si="5"/>
        <v>290724.22499999998</v>
      </c>
      <c r="M30" s="52">
        <f t="shared" si="6"/>
        <v>0.95</v>
      </c>
      <c r="N30" s="22">
        <f t="shared" si="7"/>
        <v>9822.6638888888992</v>
      </c>
      <c r="O30" s="52">
        <f t="shared" si="8"/>
        <v>3.2097533992719231E-2</v>
      </c>
      <c r="P30" s="22">
        <v>1191738</v>
      </c>
      <c r="Q30" s="8" t="s">
        <v>21</v>
      </c>
      <c r="R30" s="52">
        <f t="shared" si="9"/>
        <v>3.8942441071087215</v>
      </c>
      <c r="S30" s="25">
        <f t="shared" si="10"/>
        <v>2.8497066057857561</v>
      </c>
    </row>
    <row r="31" spans="1:19" ht="10.199999999999999" customHeight="1" x14ac:dyDescent="0.3">
      <c r="A31" s="8" t="s">
        <v>14</v>
      </c>
      <c r="B31" s="20">
        <v>5682825.0599999996</v>
      </c>
      <c r="C31" s="20">
        <v>265.1182</v>
      </c>
      <c r="D31" s="20">
        <f t="shared" si="11"/>
        <v>21435.062021392721</v>
      </c>
      <c r="E31" s="18">
        <f t="shared" si="0"/>
        <v>284141.25299999997</v>
      </c>
      <c r="F31" s="22">
        <v>30388.87</v>
      </c>
      <c r="G31" s="50">
        <f t="shared" si="1"/>
        <v>0.53474934876844515</v>
      </c>
      <c r="H31" s="22">
        <v>80499.77</v>
      </c>
      <c r="I31" s="52">
        <f t="shared" si="2"/>
        <v>1.4165449252805262</v>
      </c>
      <c r="J31" s="22">
        <f t="shared" si="3"/>
        <v>98388.607777777783</v>
      </c>
      <c r="K31" s="52">
        <f t="shared" si="4"/>
        <v>1.7313326864539762</v>
      </c>
      <c r="L31" s="22">
        <f t="shared" si="5"/>
        <v>53986.838069999998</v>
      </c>
      <c r="M31" s="52">
        <f t="shared" si="6"/>
        <v>0.95000000000000007</v>
      </c>
      <c r="N31" s="22">
        <f t="shared" si="7"/>
        <v>8689.9141522222162</v>
      </c>
      <c r="O31" s="52">
        <f t="shared" si="8"/>
        <v>0.15291539085706463</v>
      </c>
      <c r="P31" s="22">
        <v>271954</v>
      </c>
      <c r="Q31" s="8" t="s">
        <v>21</v>
      </c>
      <c r="R31" s="52">
        <f t="shared" si="9"/>
        <v>4.7855423513600126</v>
      </c>
      <c r="S31" s="25">
        <f t="shared" si="10"/>
        <v>3.0542096649060362</v>
      </c>
    </row>
    <row r="32" spans="1:19" ht="10.199999999999999" customHeight="1" x14ac:dyDescent="0.3">
      <c r="A32" s="8" t="s">
        <v>3</v>
      </c>
      <c r="B32" s="20">
        <v>470018</v>
      </c>
      <c r="C32" s="20">
        <v>17.226099999999999</v>
      </c>
      <c r="D32" s="20">
        <f t="shared" si="11"/>
        <v>27285.224165655607</v>
      </c>
      <c r="E32" s="18">
        <f t="shared" si="0"/>
        <v>23500.9</v>
      </c>
      <c r="F32" s="22">
        <v>0</v>
      </c>
      <c r="G32" s="50">
        <f t="shared" si="1"/>
        <v>0</v>
      </c>
      <c r="H32" s="22">
        <v>4536</v>
      </c>
      <c r="I32" s="52">
        <f t="shared" si="2"/>
        <v>0.96506942287316655</v>
      </c>
      <c r="J32" s="22">
        <f t="shared" si="3"/>
        <v>5544</v>
      </c>
      <c r="K32" s="52">
        <f t="shared" si="4"/>
        <v>1.1795292946227591</v>
      </c>
      <c r="L32" s="22">
        <f t="shared" si="5"/>
        <v>4465.1710000000003</v>
      </c>
      <c r="M32" s="52">
        <f t="shared" si="6"/>
        <v>0.95000000000000007</v>
      </c>
      <c r="N32" s="22">
        <f t="shared" si="7"/>
        <v>701.82899999999972</v>
      </c>
      <c r="O32" s="52">
        <f t="shared" si="8"/>
        <v>0.14931960052593723</v>
      </c>
      <c r="P32" s="22">
        <v>15247</v>
      </c>
      <c r="Q32" s="8" t="s">
        <v>21</v>
      </c>
      <c r="R32" s="52">
        <f t="shared" si="9"/>
        <v>3.2439183180218629</v>
      </c>
      <c r="S32" s="25">
        <f t="shared" si="10"/>
        <v>2.0643890233991038</v>
      </c>
    </row>
    <row r="33" spans="1:23" s="14" customFormat="1" ht="10.199999999999999" customHeight="1" x14ac:dyDescent="0.3">
      <c r="A33" s="8" t="s">
        <v>14</v>
      </c>
      <c r="B33" s="20">
        <v>11770291.460000001</v>
      </c>
      <c r="C33" s="20">
        <v>648.01570000000004</v>
      </c>
      <c r="D33" s="20">
        <f t="shared" si="11"/>
        <v>18163.589956231001</v>
      </c>
      <c r="E33" s="18">
        <f t="shared" si="0"/>
        <v>588514.57300000009</v>
      </c>
      <c r="F33" s="22">
        <v>44995.5</v>
      </c>
      <c r="G33" s="50">
        <f t="shared" si="1"/>
        <v>0.38228025323682163</v>
      </c>
      <c r="H33" s="22">
        <v>180341.44</v>
      </c>
      <c r="I33" s="52">
        <f t="shared" si="2"/>
        <v>1.5321748030868214</v>
      </c>
      <c r="J33" s="22">
        <f t="shared" si="3"/>
        <v>220417.31555555557</v>
      </c>
      <c r="K33" s="52">
        <f t="shared" si="4"/>
        <v>1.8726580926616707</v>
      </c>
      <c r="L33" s="22">
        <f t="shared" si="5"/>
        <v>111817.76887</v>
      </c>
      <c r="M33" s="52">
        <f t="shared" si="6"/>
        <v>0.95</v>
      </c>
      <c r="N33" s="22">
        <f t="shared" si="7"/>
        <v>32308.975574444397</v>
      </c>
      <c r="O33" s="52">
        <f t="shared" si="8"/>
        <v>0.27449596880623373</v>
      </c>
      <c r="P33" s="22">
        <v>589881</v>
      </c>
      <c r="Q33" s="8" t="s">
        <v>21</v>
      </c>
      <c r="R33" s="52">
        <f t="shared" si="9"/>
        <v>5.0116091177915481</v>
      </c>
      <c r="S33" s="25">
        <f t="shared" si="10"/>
        <v>3.1389510251298773</v>
      </c>
      <c r="T33" s="19"/>
      <c r="U33" s="19"/>
      <c r="V33" s="19"/>
      <c r="W33" s="19"/>
    </row>
    <row r="34" spans="1:23" ht="10.199999999999999" customHeight="1" x14ac:dyDescent="0.3">
      <c r="A34" s="8" t="s">
        <v>4</v>
      </c>
      <c r="B34" s="20">
        <v>31777000.760000002</v>
      </c>
      <c r="C34" s="20">
        <v>1149.8447000000001</v>
      </c>
      <c r="D34" s="20">
        <f t="shared" si="11"/>
        <v>27635.906622868286</v>
      </c>
      <c r="E34" s="18">
        <f t="shared" ref="E34:E65" si="12">B34*5%</f>
        <v>1588850.0380000002</v>
      </c>
      <c r="F34" s="22">
        <v>513829.33</v>
      </c>
      <c r="G34" s="50">
        <f t="shared" ref="G34:G65" si="13">F34*5/E34</f>
        <v>1.6169849819394972</v>
      </c>
      <c r="H34" s="22">
        <v>277994.5</v>
      </c>
      <c r="I34" s="52">
        <f t="shared" ref="I34:I65" si="14">H34*5/E34</f>
        <v>0.87482925811529599</v>
      </c>
      <c r="J34" s="22">
        <f t="shared" ref="J34:J65" si="15">H34/18%*22%</f>
        <v>339771.05555555556</v>
      </c>
      <c r="K34" s="52">
        <f t="shared" ref="K34:K65" si="16">J34*5/E34</f>
        <v>1.069235759918695</v>
      </c>
      <c r="L34" s="22">
        <f t="shared" ref="L34:L65" si="17">B34*0.95%</f>
        <v>301881.50722000003</v>
      </c>
      <c r="M34" s="52">
        <f t="shared" ref="M34:M65" si="18">L34*5/E34</f>
        <v>0.95</v>
      </c>
      <c r="N34" s="22">
        <f t="shared" ref="N34:N65" si="19">P34-L34-J34-H34-F34</f>
        <v>63980.607224444451</v>
      </c>
      <c r="O34" s="52">
        <f t="shared" ref="O34:O65" si="20">N34*5/E34</f>
        <v>0.20134249832973994</v>
      </c>
      <c r="P34" s="22">
        <v>1497457</v>
      </c>
      <c r="Q34" s="8" t="s">
        <v>21</v>
      </c>
      <c r="R34" s="52">
        <f t="shared" ref="R34:R65" si="21">P34/B34*100</f>
        <v>4.7123924983032284</v>
      </c>
      <c r="S34" s="25">
        <f t="shared" ref="S34:S65" si="22">R34-K34</f>
        <v>3.6431567383845334</v>
      </c>
    </row>
    <row r="35" spans="1:23" ht="10.199999999999999" customHeight="1" x14ac:dyDescent="0.3">
      <c r="A35" s="8" t="s">
        <v>9</v>
      </c>
      <c r="B35" s="20">
        <v>30307504</v>
      </c>
      <c r="C35" s="20">
        <v>1410.1760999999999</v>
      </c>
      <c r="D35" s="20">
        <f t="shared" si="11"/>
        <v>21491.999474391887</v>
      </c>
      <c r="E35" s="18">
        <f t="shared" si="12"/>
        <v>1515375.2000000002</v>
      </c>
      <c r="F35" s="22">
        <v>623508</v>
      </c>
      <c r="G35" s="50">
        <f t="shared" si="13"/>
        <v>2.0572726807195996</v>
      </c>
      <c r="H35" s="22">
        <v>266063</v>
      </c>
      <c r="I35" s="52">
        <f t="shared" si="14"/>
        <v>0.87787829707124665</v>
      </c>
      <c r="J35" s="22">
        <f t="shared" si="15"/>
        <v>325188.11111111112</v>
      </c>
      <c r="K35" s="52">
        <f t="shared" si="16"/>
        <v>1.0729623630870793</v>
      </c>
      <c r="L35" s="22">
        <f t="shared" si="17"/>
        <v>287921.288</v>
      </c>
      <c r="M35" s="52">
        <f t="shared" si="18"/>
        <v>0.94999999999999984</v>
      </c>
      <c r="N35" s="22">
        <f t="shared" si="19"/>
        <v>42849.600888888934</v>
      </c>
      <c r="O35" s="52">
        <f t="shared" si="20"/>
        <v>0.14138281030628233</v>
      </c>
      <c r="P35" s="22">
        <v>1545530</v>
      </c>
      <c r="Q35" s="8" t="s">
        <v>21</v>
      </c>
      <c r="R35" s="52">
        <f t="shared" si="21"/>
        <v>5.0994961511842085</v>
      </c>
      <c r="S35" s="25">
        <f t="shared" si="22"/>
        <v>4.0265337880971295</v>
      </c>
    </row>
    <row r="36" spans="1:23" ht="10.199999999999999" customHeight="1" x14ac:dyDescent="0.3">
      <c r="A36" s="8" t="s">
        <v>10</v>
      </c>
      <c r="B36" s="20">
        <v>19728709</v>
      </c>
      <c r="C36" s="20">
        <v>655.5</v>
      </c>
      <c r="D36" s="20">
        <f t="shared" si="11"/>
        <v>30097.191456903129</v>
      </c>
      <c r="E36" s="18">
        <f t="shared" si="12"/>
        <v>986435.45000000007</v>
      </c>
      <c r="F36" s="22">
        <v>410681.5</v>
      </c>
      <c r="G36" s="50">
        <f t="shared" si="13"/>
        <v>2.0816440650019215</v>
      </c>
      <c r="H36" s="22">
        <v>123361</v>
      </c>
      <c r="I36" s="52">
        <f t="shared" si="14"/>
        <v>0.6252867331562344</v>
      </c>
      <c r="J36" s="22">
        <f t="shared" si="15"/>
        <v>150774.55555555556</v>
      </c>
      <c r="K36" s="52">
        <f t="shared" si="16"/>
        <v>0.76423934052428644</v>
      </c>
      <c r="L36" s="22">
        <f t="shared" si="17"/>
        <v>187422.73550000001</v>
      </c>
      <c r="M36" s="52">
        <f t="shared" si="18"/>
        <v>0.95</v>
      </c>
      <c r="N36" s="22">
        <f t="shared" si="19"/>
        <v>47804.208944444545</v>
      </c>
      <c r="O36" s="52">
        <f t="shared" si="20"/>
        <v>0.24230784155437915</v>
      </c>
      <c r="P36" s="22">
        <v>920044</v>
      </c>
      <c r="Q36" s="8" t="s">
        <v>21</v>
      </c>
      <c r="R36" s="52">
        <f t="shared" si="21"/>
        <v>4.6634779802368218</v>
      </c>
      <c r="S36" s="25">
        <f t="shared" si="22"/>
        <v>3.8992386397125354</v>
      </c>
    </row>
    <row r="37" spans="1:23" ht="10.199999999999999" customHeight="1" x14ac:dyDescent="0.3">
      <c r="A37" s="48" t="s">
        <v>14</v>
      </c>
      <c r="B37" s="20">
        <v>14503157.140000001</v>
      </c>
      <c r="C37" s="20">
        <v>542.05489999999998</v>
      </c>
      <c r="D37" s="20">
        <f t="shared" si="11"/>
        <v>26755.882365420923</v>
      </c>
      <c r="E37" s="18">
        <f t="shared" si="12"/>
        <v>725157.85700000008</v>
      </c>
      <c r="F37" s="21">
        <v>273316.92</v>
      </c>
      <c r="G37" s="50">
        <f t="shared" si="13"/>
        <v>1.8845339491370907</v>
      </c>
      <c r="H37" s="22">
        <v>153446.39999999999</v>
      </c>
      <c r="I37" s="52">
        <f t="shared" si="14"/>
        <v>1.0580206676296138</v>
      </c>
      <c r="J37" s="22">
        <f t="shared" si="15"/>
        <v>187545.60000000001</v>
      </c>
      <c r="K37" s="52">
        <f t="shared" si="16"/>
        <v>1.2931363715473057</v>
      </c>
      <c r="L37" s="22">
        <f t="shared" si="17"/>
        <v>137779.99283</v>
      </c>
      <c r="M37" s="52">
        <f t="shared" si="18"/>
        <v>0.95</v>
      </c>
      <c r="N37" s="22">
        <f t="shared" si="19"/>
        <v>27306.087170000013</v>
      </c>
      <c r="O37" s="52">
        <f t="shared" si="20"/>
        <v>0.18827684831938607</v>
      </c>
      <c r="P37" s="21">
        <v>779395</v>
      </c>
      <c r="Q37" s="8" t="s">
        <v>21</v>
      </c>
      <c r="R37" s="52">
        <f t="shared" si="21"/>
        <v>5.3739678366333958</v>
      </c>
      <c r="S37" s="25">
        <f t="shared" si="22"/>
        <v>4.0808314650860904</v>
      </c>
    </row>
    <row r="38" spans="1:23" ht="10.199999999999999" customHeight="1" x14ac:dyDescent="0.3">
      <c r="A38" s="48" t="s">
        <v>14</v>
      </c>
      <c r="B38" s="20">
        <v>8034820.3499999996</v>
      </c>
      <c r="C38" s="20">
        <v>296.21030000000002</v>
      </c>
      <c r="D38" s="20">
        <f t="shared" si="11"/>
        <v>27125.391487061723</v>
      </c>
      <c r="E38" s="18">
        <f t="shared" si="12"/>
        <v>401741.01750000002</v>
      </c>
      <c r="F38" s="21">
        <v>131706</v>
      </c>
      <c r="G38" s="50">
        <f t="shared" si="13"/>
        <v>1.6391903522771358</v>
      </c>
      <c r="H38" s="22">
        <v>66891</v>
      </c>
      <c r="I38" s="52">
        <f t="shared" si="14"/>
        <v>0.83251394662483025</v>
      </c>
      <c r="J38" s="22">
        <f t="shared" si="15"/>
        <v>81755.666666666672</v>
      </c>
      <c r="K38" s="52">
        <f t="shared" si="16"/>
        <v>1.0175170458747926</v>
      </c>
      <c r="L38" s="22">
        <f t="shared" si="17"/>
        <v>76330.793324999991</v>
      </c>
      <c r="M38" s="52">
        <f t="shared" si="18"/>
        <v>0.94999999999999984</v>
      </c>
      <c r="N38" s="22">
        <f t="shared" si="19"/>
        <v>115947.54000833334</v>
      </c>
      <c r="O38" s="52">
        <f t="shared" si="20"/>
        <v>1.4430632541564332</v>
      </c>
      <c r="P38" s="21">
        <v>472631</v>
      </c>
      <c r="Q38" s="8" t="s">
        <v>21</v>
      </c>
      <c r="R38" s="52">
        <f t="shared" si="21"/>
        <v>5.8822845989331922</v>
      </c>
      <c r="S38" s="25">
        <f t="shared" si="22"/>
        <v>4.8647675530583996</v>
      </c>
    </row>
    <row r="39" spans="1:23" ht="10.199999999999999" customHeight="1" x14ac:dyDescent="0.3">
      <c r="A39" s="8" t="s">
        <v>13</v>
      </c>
      <c r="B39" s="20">
        <v>3714291.74</v>
      </c>
      <c r="C39" s="20">
        <v>131.02160000000001</v>
      </c>
      <c r="D39" s="20">
        <f t="shared" si="11"/>
        <v>28348.697771970423</v>
      </c>
      <c r="E39" s="18">
        <f t="shared" si="12"/>
        <v>185714.58700000003</v>
      </c>
      <c r="F39" s="22">
        <v>0</v>
      </c>
      <c r="G39" s="50">
        <f t="shared" si="13"/>
        <v>0</v>
      </c>
      <c r="H39" s="22">
        <v>48728</v>
      </c>
      <c r="I39" s="52">
        <f t="shared" si="14"/>
        <v>1.311905563993204</v>
      </c>
      <c r="J39" s="22">
        <f t="shared" si="15"/>
        <v>59556.444444444445</v>
      </c>
      <c r="K39" s="52">
        <f t="shared" si="16"/>
        <v>1.6034401337694717</v>
      </c>
      <c r="L39" s="22">
        <f t="shared" si="17"/>
        <v>35285.771529999998</v>
      </c>
      <c r="M39" s="52">
        <f t="shared" si="18"/>
        <v>0.94999999999999984</v>
      </c>
      <c r="N39" s="22">
        <f t="shared" si="19"/>
        <v>121185.78402555556</v>
      </c>
      <c r="O39" s="52">
        <f t="shared" si="20"/>
        <v>3.2626888922181312</v>
      </c>
      <c r="P39" s="22">
        <v>264756</v>
      </c>
      <c r="Q39" s="8" t="s">
        <v>21</v>
      </c>
      <c r="R39" s="52">
        <f t="shared" si="21"/>
        <v>7.1280345899808069</v>
      </c>
      <c r="S39" s="25">
        <f t="shared" si="22"/>
        <v>5.5245944562113349</v>
      </c>
    </row>
    <row r="40" spans="1:23" ht="10.199999999999999" customHeight="1" x14ac:dyDescent="0.3">
      <c r="A40" s="8" t="s">
        <v>10</v>
      </c>
      <c r="B40" s="20">
        <v>60055691.25</v>
      </c>
      <c r="C40" s="20">
        <v>2245.6999999999998</v>
      </c>
      <c r="D40" s="20">
        <f t="shared" si="11"/>
        <v>26742.526272431762</v>
      </c>
      <c r="E40" s="18">
        <f t="shared" si="12"/>
        <v>3002784.5625</v>
      </c>
      <c r="F40" s="22">
        <v>965601.94</v>
      </c>
      <c r="G40" s="50">
        <f t="shared" si="13"/>
        <v>1.6078441857914672</v>
      </c>
      <c r="H40" s="22">
        <v>552112</v>
      </c>
      <c r="I40" s="52">
        <f t="shared" si="14"/>
        <v>0.91933335294013452</v>
      </c>
      <c r="J40" s="22">
        <f t="shared" si="15"/>
        <v>674803.55555555562</v>
      </c>
      <c r="K40" s="52">
        <f t="shared" si="16"/>
        <v>1.1236296535934978</v>
      </c>
      <c r="L40" s="22">
        <f t="shared" si="17"/>
        <v>570529.06687500002</v>
      </c>
      <c r="M40" s="52">
        <f t="shared" si="18"/>
        <v>0.95000000000000007</v>
      </c>
      <c r="N40" s="22">
        <f t="shared" si="19"/>
        <v>268018.43756944453</v>
      </c>
      <c r="O40" s="52">
        <f t="shared" si="20"/>
        <v>0.44628316149711211</v>
      </c>
      <c r="P40" s="22">
        <v>3031065</v>
      </c>
      <c r="Q40" s="8" t="s">
        <v>21</v>
      </c>
      <c r="R40" s="52">
        <f t="shared" si="21"/>
        <v>5.0470903538222114</v>
      </c>
      <c r="S40" s="25">
        <f t="shared" si="22"/>
        <v>3.9234607002287136</v>
      </c>
    </row>
    <row r="41" spans="1:23" ht="10.199999999999999" customHeight="1" x14ac:dyDescent="0.3">
      <c r="A41" s="8" t="s">
        <v>9</v>
      </c>
      <c r="B41" s="20">
        <v>28206694</v>
      </c>
      <c r="C41" s="20">
        <v>1312.4276</v>
      </c>
      <c r="D41" s="20">
        <f t="shared" si="11"/>
        <v>21492.000015848495</v>
      </c>
      <c r="E41" s="18">
        <f t="shared" si="12"/>
        <v>1410334.7000000002</v>
      </c>
      <c r="F41" s="22">
        <v>537012</v>
      </c>
      <c r="G41" s="50">
        <f t="shared" si="13"/>
        <v>1.9038459452213716</v>
      </c>
      <c r="H41" s="22">
        <v>234247</v>
      </c>
      <c r="I41" s="52">
        <f t="shared" si="14"/>
        <v>0.83046598796725335</v>
      </c>
      <c r="J41" s="22">
        <f t="shared" si="15"/>
        <v>286301.88888888888</v>
      </c>
      <c r="K41" s="52">
        <f t="shared" si="16"/>
        <v>1.0150139852933098</v>
      </c>
      <c r="L41" s="22">
        <f t="shared" si="17"/>
        <v>267963.59299999999</v>
      </c>
      <c r="M41" s="52">
        <f t="shared" si="18"/>
        <v>0.94999999999999973</v>
      </c>
      <c r="N41" s="22">
        <f t="shared" si="19"/>
        <v>201193.51811111125</v>
      </c>
      <c r="O41" s="52">
        <f t="shared" si="20"/>
        <v>0.7132828757284041</v>
      </c>
      <c r="P41" s="22">
        <v>1526718</v>
      </c>
      <c r="Q41" s="8" t="s">
        <v>21</v>
      </c>
      <c r="R41" s="52">
        <f t="shared" si="21"/>
        <v>5.4126087942103389</v>
      </c>
      <c r="S41" s="25">
        <f t="shared" si="22"/>
        <v>4.3975948089170291</v>
      </c>
    </row>
    <row r="42" spans="1:23" ht="10.199999999999999" customHeight="1" x14ac:dyDescent="0.3">
      <c r="A42" s="48" t="s">
        <v>13</v>
      </c>
      <c r="B42" s="20">
        <v>33610867</v>
      </c>
      <c r="C42" s="20">
        <v>982.77390000000003</v>
      </c>
      <c r="D42" s="20">
        <f t="shared" si="11"/>
        <v>34199.999613339343</v>
      </c>
      <c r="E42" s="18">
        <f t="shared" si="12"/>
        <v>1680543.35</v>
      </c>
      <c r="F42" s="21">
        <v>508217</v>
      </c>
      <c r="G42" s="50">
        <f t="shared" si="13"/>
        <v>1.5120615603280927</v>
      </c>
      <c r="H42" s="22">
        <v>241900</v>
      </c>
      <c r="I42" s="52">
        <f t="shared" si="14"/>
        <v>0.71970770643911086</v>
      </c>
      <c r="J42" s="22">
        <f t="shared" si="15"/>
        <v>295655.55555555556</v>
      </c>
      <c r="K42" s="52">
        <f t="shared" si="16"/>
        <v>0.87964275231446876</v>
      </c>
      <c r="L42" s="22">
        <f t="shared" si="17"/>
        <v>319303.2365</v>
      </c>
      <c r="M42" s="52">
        <f t="shared" si="18"/>
        <v>0.95000000000000007</v>
      </c>
      <c r="N42" s="22">
        <f t="shared" si="19"/>
        <v>54925.207944444381</v>
      </c>
      <c r="O42" s="52">
        <f t="shared" si="20"/>
        <v>0.1634150286704725</v>
      </c>
      <c r="P42" s="21">
        <v>1420001</v>
      </c>
      <c r="Q42" s="8" t="s">
        <v>22</v>
      </c>
      <c r="R42" s="52">
        <f t="shared" si="21"/>
        <v>4.2248270477521448</v>
      </c>
      <c r="S42" s="25">
        <f t="shared" si="22"/>
        <v>3.3451842954376758</v>
      </c>
    </row>
    <row r="43" spans="1:23" ht="10.199999999999999" customHeight="1" x14ac:dyDescent="0.3">
      <c r="A43" s="48" t="s">
        <v>2</v>
      </c>
      <c r="B43" s="20">
        <v>12241826</v>
      </c>
      <c r="C43" s="20">
        <v>404.67509999999999</v>
      </c>
      <c r="D43" s="20">
        <f t="shared" si="11"/>
        <v>30250.998887749705</v>
      </c>
      <c r="E43" s="18">
        <f t="shared" si="12"/>
        <v>612091.30000000005</v>
      </c>
      <c r="F43" s="21">
        <v>230717.53</v>
      </c>
      <c r="G43" s="50">
        <f t="shared" si="13"/>
        <v>1.8846659803856056</v>
      </c>
      <c r="H43" s="22">
        <v>153915</v>
      </c>
      <c r="I43" s="52">
        <f t="shared" si="14"/>
        <v>1.2572879242034642</v>
      </c>
      <c r="J43" s="22">
        <f t="shared" si="15"/>
        <v>188118.33333333334</v>
      </c>
      <c r="K43" s="52">
        <f t="shared" si="16"/>
        <v>1.5366852406931233</v>
      </c>
      <c r="L43" s="22">
        <f t="shared" si="17"/>
        <v>116297.34699999999</v>
      </c>
      <c r="M43" s="52">
        <f t="shared" si="18"/>
        <v>0.95</v>
      </c>
      <c r="N43" s="22">
        <f t="shared" si="19"/>
        <v>34857.789666666678</v>
      </c>
      <c r="O43" s="52">
        <f t="shared" si="20"/>
        <v>0.28474338441558211</v>
      </c>
      <c r="P43" s="21">
        <v>723906</v>
      </c>
      <c r="Q43" s="8" t="s">
        <v>21</v>
      </c>
      <c r="R43" s="52">
        <f t="shared" si="21"/>
        <v>5.9133825296977758</v>
      </c>
      <c r="S43" s="25">
        <f t="shared" si="22"/>
        <v>4.3766972890046523</v>
      </c>
    </row>
    <row r="44" spans="1:23" ht="10.199999999999999" customHeight="1" x14ac:dyDescent="0.3">
      <c r="A44" s="8" t="s">
        <v>10</v>
      </c>
      <c r="B44" s="20">
        <v>9251337</v>
      </c>
      <c r="C44" s="20">
        <v>316.73099999999999</v>
      </c>
      <c r="D44" s="20">
        <f t="shared" si="11"/>
        <v>29208.814419807346</v>
      </c>
      <c r="E44" s="18">
        <f t="shared" si="12"/>
        <v>462566.85000000003</v>
      </c>
      <c r="F44" s="22">
        <v>181620</v>
      </c>
      <c r="G44" s="50">
        <f t="shared" si="13"/>
        <v>1.9631757009824633</v>
      </c>
      <c r="H44" s="22">
        <v>98859</v>
      </c>
      <c r="I44" s="52">
        <f t="shared" si="14"/>
        <v>1.0685914911541974</v>
      </c>
      <c r="J44" s="22">
        <f t="shared" si="15"/>
        <v>120827.66666666669</v>
      </c>
      <c r="K44" s="52">
        <f t="shared" si="16"/>
        <v>1.3060562669662417</v>
      </c>
      <c r="L44" s="22">
        <f t="shared" si="17"/>
        <v>87887.701499999996</v>
      </c>
      <c r="M44" s="52">
        <f t="shared" si="18"/>
        <v>0.94999999999999984</v>
      </c>
      <c r="N44" s="22">
        <f t="shared" si="19"/>
        <v>142967.63183333335</v>
      </c>
      <c r="O44" s="52">
        <f t="shared" si="20"/>
        <v>1.5453726508215335</v>
      </c>
      <c r="P44" s="22">
        <v>632162</v>
      </c>
      <c r="Q44" s="8" t="s">
        <v>21</v>
      </c>
      <c r="R44" s="52">
        <f t="shared" si="21"/>
        <v>6.8331961099244358</v>
      </c>
      <c r="S44" s="25">
        <f t="shared" si="22"/>
        <v>5.5271398429581939</v>
      </c>
    </row>
    <row r="45" spans="1:23" ht="10.199999999999999" customHeight="1" x14ac:dyDescent="0.3">
      <c r="A45" s="48" t="s">
        <v>24</v>
      </c>
      <c r="B45" s="20">
        <v>15876238.9</v>
      </c>
      <c r="C45" s="20">
        <v>426.57040000000001</v>
      </c>
      <c r="D45" s="20">
        <f t="shared" si="11"/>
        <v>37218.332308102013</v>
      </c>
      <c r="E45" s="18">
        <f t="shared" si="12"/>
        <v>793811.94500000007</v>
      </c>
      <c r="F45" s="21">
        <v>66330.559999999998</v>
      </c>
      <c r="G45" s="50">
        <f t="shared" si="13"/>
        <v>0.41779769388579807</v>
      </c>
      <c r="H45" s="22">
        <v>245032.89</v>
      </c>
      <c r="I45" s="52">
        <f t="shared" si="14"/>
        <v>1.5433938198045132</v>
      </c>
      <c r="J45" s="22">
        <f t="shared" si="15"/>
        <v>299484.64333333337</v>
      </c>
      <c r="K45" s="52">
        <f t="shared" si="16"/>
        <v>1.8863702242055158</v>
      </c>
      <c r="L45" s="22">
        <f t="shared" si="17"/>
        <v>150824.26955</v>
      </c>
      <c r="M45" s="52">
        <f t="shared" si="18"/>
        <v>0.94999999999999984</v>
      </c>
      <c r="N45" s="22">
        <f t="shared" si="19"/>
        <v>49815.63711666665</v>
      </c>
      <c r="O45" s="52">
        <f t="shared" si="20"/>
        <v>0.31377480164188415</v>
      </c>
      <c r="P45" s="21">
        <v>811488</v>
      </c>
      <c r="Q45" s="8" t="s">
        <v>22</v>
      </c>
      <c r="R45" s="52">
        <f t="shared" si="21"/>
        <v>5.1113365395377111</v>
      </c>
      <c r="S45" s="25">
        <f t="shared" si="22"/>
        <v>3.2249663153321952</v>
      </c>
    </row>
    <row r="46" spans="1:23" ht="10.199999999999999" customHeight="1" x14ac:dyDescent="0.3">
      <c r="A46" s="48" t="s">
        <v>14</v>
      </c>
      <c r="B46" s="20">
        <v>59435834.729999997</v>
      </c>
      <c r="C46" s="20">
        <v>2070.77</v>
      </c>
      <c r="D46" s="20">
        <f t="shared" si="11"/>
        <v>28702.286941572456</v>
      </c>
      <c r="E46" s="18">
        <f t="shared" si="12"/>
        <v>2971791.7365000001</v>
      </c>
      <c r="F46" s="21">
        <v>869400</v>
      </c>
      <c r="G46" s="50">
        <f t="shared" si="13"/>
        <v>1.4627539159657394</v>
      </c>
      <c r="H46" s="22">
        <v>662000</v>
      </c>
      <c r="I46" s="52">
        <f t="shared" si="14"/>
        <v>1.1138061793988032</v>
      </c>
      <c r="J46" s="22">
        <f t="shared" si="15"/>
        <v>809111.11111111112</v>
      </c>
      <c r="K46" s="52">
        <f t="shared" si="16"/>
        <v>1.3613186637096484</v>
      </c>
      <c r="L46" s="22">
        <f t="shared" si="17"/>
        <v>564640.42993499991</v>
      </c>
      <c r="M46" s="52">
        <f t="shared" si="18"/>
        <v>0.94999999999999984</v>
      </c>
      <c r="N46" s="22">
        <f t="shared" si="19"/>
        <v>91922.458953889087</v>
      </c>
      <c r="O46" s="52">
        <f t="shared" si="20"/>
        <v>0.15465831239935726</v>
      </c>
      <c r="P46" s="21">
        <v>2997074</v>
      </c>
      <c r="Q46" s="8" t="s">
        <v>21</v>
      </c>
      <c r="R46" s="52">
        <f t="shared" si="21"/>
        <v>5.0425370714735482</v>
      </c>
      <c r="S46" s="25">
        <f t="shared" si="22"/>
        <v>3.6812184077638999</v>
      </c>
    </row>
    <row r="47" spans="1:23" ht="10.199999999999999" customHeight="1" x14ac:dyDescent="0.3">
      <c r="A47" s="8" t="s">
        <v>2</v>
      </c>
      <c r="B47" s="20">
        <v>18881176.210000001</v>
      </c>
      <c r="C47" s="20">
        <v>536.77160000000003</v>
      </c>
      <c r="D47" s="20">
        <f t="shared" si="11"/>
        <v>35175.438137934274</v>
      </c>
      <c r="E47" s="18">
        <f t="shared" si="12"/>
        <v>944058.81050000014</v>
      </c>
      <c r="F47" s="22">
        <v>506858.26</v>
      </c>
      <c r="G47" s="50">
        <f t="shared" si="13"/>
        <v>2.6844633743291562</v>
      </c>
      <c r="H47" s="22">
        <v>125313.72</v>
      </c>
      <c r="I47" s="52">
        <f t="shared" si="14"/>
        <v>0.66369657592428122</v>
      </c>
      <c r="J47" s="22">
        <f t="shared" si="15"/>
        <v>153161.21333333335</v>
      </c>
      <c r="K47" s="52">
        <f t="shared" si="16"/>
        <v>0.81118470390745501</v>
      </c>
      <c r="L47" s="22">
        <f t="shared" si="17"/>
        <v>179371.17399499999</v>
      </c>
      <c r="M47" s="52">
        <f t="shared" si="18"/>
        <v>0.94999999999999973</v>
      </c>
      <c r="N47" s="22">
        <f t="shared" si="19"/>
        <v>110894.63267166668</v>
      </c>
      <c r="O47" s="52">
        <f t="shared" si="20"/>
        <v>0.58732904898654437</v>
      </c>
      <c r="P47" s="22">
        <v>1075599</v>
      </c>
      <c r="Q47" s="8" t="s">
        <v>21</v>
      </c>
      <c r="R47" s="52">
        <f t="shared" si="21"/>
        <v>5.6966737031474377</v>
      </c>
      <c r="S47" s="25">
        <f t="shared" si="22"/>
        <v>4.8854889992399828</v>
      </c>
    </row>
    <row r="48" spans="1:23" ht="10.199999999999999" customHeight="1" x14ac:dyDescent="0.3">
      <c r="A48" s="8" t="s">
        <v>13</v>
      </c>
      <c r="B48" s="20">
        <v>83022894</v>
      </c>
      <c r="C48" s="20">
        <v>2666.2172999999998</v>
      </c>
      <c r="D48" s="20">
        <f t="shared" si="11"/>
        <v>31138.832532517139</v>
      </c>
      <c r="E48" s="18">
        <f t="shared" si="12"/>
        <v>4151144.7</v>
      </c>
      <c r="F48" s="22">
        <v>1250685</v>
      </c>
      <c r="G48" s="50">
        <f t="shared" si="13"/>
        <v>1.5064338759378828</v>
      </c>
      <c r="H48" s="22">
        <v>798971</v>
      </c>
      <c r="I48" s="52">
        <f t="shared" si="14"/>
        <v>0.96235021631503226</v>
      </c>
      <c r="J48" s="22">
        <f t="shared" si="15"/>
        <v>976520.11111111112</v>
      </c>
      <c r="K48" s="52">
        <f t="shared" si="16"/>
        <v>1.1762058199405951</v>
      </c>
      <c r="L48" s="22">
        <f t="shared" si="17"/>
        <v>788717.49300000002</v>
      </c>
      <c r="M48" s="52">
        <f t="shared" si="18"/>
        <v>0.95</v>
      </c>
      <c r="N48" s="22">
        <f t="shared" si="19"/>
        <v>154840.39588888921</v>
      </c>
      <c r="O48" s="52">
        <f t="shared" si="20"/>
        <v>0.18650325040330346</v>
      </c>
      <c r="P48" s="22">
        <v>3969734</v>
      </c>
      <c r="Q48" s="8" t="s">
        <v>22</v>
      </c>
      <c r="R48" s="52">
        <f t="shared" si="21"/>
        <v>4.7814931625968136</v>
      </c>
      <c r="S48" s="25">
        <f t="shared" si="22"/>
        <v>3.6052873426562186</v>
      </c>
    </row>
    <row r="49" spans="1:19" ht="10.199999999999999" customHeight="1" x14ac:dyDescent="0.3">
      <c r="A49" s="8" t="s">
        <v>13</v>
      </c>
      <c r="B49" s="20">
        <v>95221052</v>
      </c>
      <c r="C49" s="20">
        <v>2933.7379000000001</v>
      </c>
      <c r="D49" s="20">
        <f t="shared" si="11"/>
        <v>32457.245754639498</v>
      </c>
      <c r="E49" s="18">
        <f t="shared" si="12"/>
        <v>4761052.6000000006</v>
      </c>
      <c r="F49" s="22">
        <v>1008000</v>
      </c>
      <c r="G49" s="50">
        <f t="shared" si="13"/>
        <v>1.0585894388144335</v>
      </c>
      <c r="H49" s="22">
        <v>994000</v>
      </c>
      <c r="I49" s="52">
        <f t="shared" si="14"/>
        <v>1.0438868077197885</v>
      </c>
      <c r="J49" s="22">
        <f t="shared" si="15"/>
        <v>1214888.8888888888</v>
      </c>
      <c r="K49" s="52">
        <f t="shared" si="16"/>
        <v>1.2758616538797416</v>
      </c>
      <c r="L49" s="22">
        <f t="shared" si="17"/>
        <v>904599.99399999995</v>
      </c>
      <c r="M49" s="52">
        <f t="shared" si="18"/>
        <v>0.94999999999999984</v>
      </c>
      <c r="N49" s="22">
        <f t="shared" si="19"/>
        <v>206011.11711111106</v>
      </c>
      <c r="O49" s="52">
        <f t="shared" si="20"/>
        <v>0.21635038973431109</v>
      </c>
      <c r="P49" s="22">
        <v>4327500</v>
      </c>
      <c r="Q49" s="8" t="s">
        <v>21</v>
      </c>
      <c r="R49" s="52">
        <f t="shared" si="21"/>
        <v>4.544688290148275</v>
      </c>
      <c r="S49" s="25">
        <f t="shared" si="22"/>
        <v>3.2688266362685336</v>
      </c>
    </row>
    <row r="50" spans="1:19" x14ac:dyDescent="0.3">
      <c r="A50" s="8" t="s">
        <v>16</v>
      </c>
      <c r="B50" s="20">
        <v>29928265.050000001</v>
      </c>
      <c r="C50" s="20">
        <v>889.50440000000003</v>
      </c>
      <c r="D50" s="20">
        <f t="shared" si="11"/>
        <v>33646.000008544084</v>
      </c>
      <c r="E50" s="18">
        <f t="shared" si="12"/>
        <v>1496413.2525000002</v>
      </c>
      <c r="F50" s="22">
        <v>655413.80000000005</v>
      </c>
      <c r="G50" s="50">
        <f t="shared" si="13"/>
        <v>2.1899491965372042</v>
      </c>
      <c r="H50" s="22">
        <v>282411.68</v>
      </c>
      <c r="I50" s="52">
        <f t="shared" si="14"/>
        <v>0.94362863843990163</v>
      </c>
      <c r="J50" s="22">
        <f t="shared" si="15"/>
        <v>345169.8311111111</v>
      </c>
      <c r="K50" s="52">
        <f t="shared" si="16"/>
        <v>1.1533238914265465</v>
      </c>
      <c r="L50" s="22">
        <f t="shared" si="17"/>
        <v>284318.51797500002</v>
      </c>
      <c r="M50" s="52">
        <f t="shared" si="18"/>
        <v>0.95</v>
      </c>
      <c r="N50" s="22">
        <f t="shared" si="19"/>
        <v>114907.17091388907</v>
      </c>
      <c r="O50" s="52">
        <f t="shared" si="20"/>
        <v>0.38394197165093957</v>
      </c>
      <c r="P50" s="22">
        <v>1682221</v>
      </c>
      <c r="Q50" s="8" t="s">
        <v>21</v>
      </c>
      <c r="R50" s="52">
        <f t="shared" si="21"/>
        <v>5.6208436980545917</v>
      </c>
      <c r="S50" s="25">
        <f t="shared" si="22"/>
        <v>4.4675198066280455</v>
      </c>
    </row>
    <row r="51" spans="1:19" ht="10.199999999999999" customHeight="1" x14ac:dyDescent="0.3">
      <c r="A51" s="48" t="s">
        <v>7</v>
      </c>
      <c r="B51" s="20">
        <v>78204707</v>
      </c>
      <c r="C51" s="20">
        <v>2169.34</v>
      </c>
      <c r="D51" s="20">
        <f t="shared" si="11"/>
        <v>36050</v>
      </c>
      <c r="E51" s="18">
        <f t="shared" si="12"/>
        <v>3910235.35</v>
      </c>
      <c r="F51" s="21">
        <v>807648</v>
      </c>
      <c r="G51" s="50">
        <f t="shared" si="13"/>
        <v>1.0327357917215902</v>
      </c>
      <c r="H51" s="22">
        <v>745237.8</v>
      </c>
      <c r="I51" s="52">
        <f t="shared" si="14"/>
        <v>0.95293215534967735</v>
      </c>
      <c r="J51" s="22">
        <f t="shared" si="15"/>
        <v>910846.20000000007</v>
      </c>
      <c r="K51" s="52">
        <f t="shared" si="16"/>
        <v>1.1646948565384945</v>
      </c>
      <c r="L51" s="22">
        <f t="shared" si="17"/>
        <v>742944.71649999998</v>
      </c>
      <c r="M51" s="52">
        <f t="shared" si="18"/>
        <v>0.95</v>
      </c>
      <c r="N51" s="22">
        <f t="shared" si="19"/>
        <v>144833.28349999967</v>
      </c>
      <c r="O51" s="52">
        <f t="shared" si="20"/>
        <v>0.18519765504651742</v>
      </c>
      <c r="P51" s="21">
        <v>3351510</v>
      </c>
      <c r="Q51" s="8" t="s">
        <v>21</v>
      </c>
      <c r="R51" s="52">
        <f t="shared" si="21"/>
        <v>4.2855604586562803</v>
      </c>
      <c r="S51" s="25">
        <f t="shared" si="22"/>
        <v>3.1208656021177861</v>
      </c>
    </row>
    <row r="52" spans="1:19" ht="10.199999999999999" customHeight="1" x14ac:dyDescent="0.3">
      <c r="A52" s="48" t="s">
        <v>6</v>
      </c>
      <c r="B52" s="20">
        <v>77768587.810000002</v>
      </c>
      <c r="C52" s="20">
        <v>2222.3362000000002</v>
      </c>
      <c r="D52" s="20">
        <f t="shared" si="11"/>
        <v>34994.069668666692</v>
      </c>
      <c r="E52" s="18">
        <f t="shared" si="12"/>
        <v>3888429.3905000002</v>
      </c>
      <c r="F52" s="21">
        <v>175429.76000000001</v>
      </c>
      <c r="G52" s="50">
        <f t="shared" si="13"/>
        <v>0.22557920227200279</v>
      </c>
      <c r="H52" s="22">
        <v>1125741.51</v>
      </c>
      <c r="I52" s="52">
        <f t="shared" si="14"/>
        <v>1.4475529795530691</v>
      </c>
      <c r="J52" s="22">
        <f t="shared" si="15"/>
        <v>1375906.29</v>
      </c>
      <c r="K52" s="52">
        <f t="shared" si="16"/>
        <v>1.7692314194537513</v>
      </c>
      <c r="L52" s="22">
        <f t="shared" si="17"/>
        <v>738801.584195</v>
      </c>
      <c r="M52" s="52">
        <f t="shared" si="18"/>
        <v>0.95</v>
      </c>
      <c r="N52" s="22">
        <f t="shared" si="19"/>
        <v>19836.855804999825</v>
      </c>
      <c r="O52" s="52">
        <f t="shared" si="20"/>
        <v>2.5507542779951407E-2</v>
      </c>
      <c r="P52" s="21">
        <v>3435716</v>
      </c>
      <c r="Q52" s="8" t="s">
        <v>22</v>
      </c>
      <c r="R52" s="52">
        <f t="shared" si="21"/>
        <v>4.4178711440587746</v>
      </c>
      <c r="S52" s="25">
        <f t="shared" si="22"/>
        <v>2.6486397246050233</v>
      </c>
    </row>
    <row r="53" spans="1:19" ht="10.199999999999999" customHeight="1" x14ac:dyDescent="0.3">
      <c r="A53" s="48" t="s">
        <v>12</v>
      </c>
      <c r="B53" s="20">
        <v>34074496</v>
      </c>
      <c r="C53" s="20">
        <v>1049.0727999999999</v>
      </c>
      <c r="D53" s="20">
        <f t="shared" si="11"/>
        <v>32480.582853735224</v>
      </c>
      <c r="E53" s="18">
        <f t="shared" si="12"/>
        <v>1703724.8</v>
      </c>
      <c r="F53" s="21">
        <v>848973</v>
      </c>
      <c r="G53" s="50">
        <f t="shared" si="13"/>
        <v>2.491520344130695</v>
      </c>
      <c r="H53" s="22">
        <v>301082</v>
      </c>
      <c r="I53" s="52">
        <f t="shared" si="14"/>
        <v>0.88359927612722433</v>
      </c>
      <c r="J53" s="22">
        <f t="shared" si="15"/>
        <v>367989.11111111112</v>
      </c>
      <c r="K53" s="52">
        <f t="shared" si="16"/>
        <v>1.079954670822163</v>
      </c>
      <c r="L53" s="22">
        <f t="shared" si="17"/>
        <v>323707.712</v>
      </c>
      <c r="M53" s="52">
        <f t="shared" si="18"/>
        <v>0.95</v>
      </c>
      <c r="N53" s="22">
        <f t="shared" si="19"/>
        <v>74649.176888888702</v>
      </c>
      <c r="O53" s="52">
        <f t="shared" si="20"/>
        <v>0.21907639334970266</v>
      </c>
      <c r="P53" s="21">
        <v>1916401</v>
      </c>
      <c r="Q53" s="8" t="s">
        <v>21</v>
      </c>
      <c r="R53" s="52">
        <f t="shared" si="21"/>
        <v>5.6241506844297859</v>
      </c>
      <c r="S53" s="25">
        <f t="shared" si="22"/>
        <v>4.5441960136076229</v>
      </c>
    </row>
    <row r="54" spans="1:19" ht="10.199999999999999" customHeight="1" x14ac:dyDescent="0.3">
      <c r="A54" s="8" t="s">
        <v>13</v>
      </c>
      <c r="B54" s="20">
        <v>66154728.909999996</v>
      </c>
      <c r="C54" s="20">
        <v>1937.0287000000001</v>
      </c>
      <c r="D54" s="20">
        <f t="shared" si="11"/>
        <v>34152.683907058265</v>
      </c>
      <c r="E54" s="18">
        <f t="shared" si="12"/>
        <v>3307736.4454999999</v>
      </c>
      <c r="F54" s="22">
        <v>983027.29</v>
      </c>
      <c r="G54" s="50">
        <f t="shared" si="13"/>
        <v>1.4859516563620971</v>
      </c>
      <c r="H54" s="22">
        <v>664517.36</v>
      </c>
      <c r="I54" s="52">
        <f t="shared" si="14"/>
        <v>1.0044895821492075</v>
      </c>
      <c r="J54" s="22">
        <f t="shared" si="15"/>
        <v>812187.88444444444</v>
      </c>
      <c r="K54" s="52">
        <f t="shared" si="16"/>
        <v>1.2277094892934759</v>
      </c>
      <c r="L54" s="22">
        <f t="shared" si="17"/>
        <v>628469.9246449999</v>
      </c>
      <c r="M54" s="52">
        <f t="shared" si="18"/>
        <v>0.95</v>
      </c>
      <c r="N54" s="22">
        <f t="shared" si="19"/>
        <v>111580.54091055552</v>
      </c>
      <c r="O54" s="52">
        <f t="shared" si="20"/>
        <v>0.16866600883869531</v>
      </c>
      <c r="P54" s="22">
        <v>3199783</v>
      </c>
      <c r="Q54" s="8" t="s">
        <v>22</v>
      </c>
      <c r="R54" s="52">
        <f t="shared" si="21"/>
        <v>4.8368167366434758</v>
      </c>
      <c r="S54" s="25">
        <f t="shared" si="22"/>
        <v>3.6091072473499999</v>
      </c>
    </row>
    <row r="55" spans="1:19" ht="10.199999999999999" customHeight="1" x14ac:dyDescent="0.3">
      <c r="A55" s="48" t="s">
        <v>8</v>
      </c>
      <c r="B55" s="20">
        <v>144183816.72</v>
      </c>
      <c r="C55" s="20">
        <v>4686.3185000000003</v>
      </c>
      <c r="D55" s="20">
        <f t="shared" si="11"/>
        <v>30766.969150731002</v>
      </c>
      <c r="E55" s="18">
        <f t="shared" si="12"/>
        <v>7209190.8360000001</v>
      </c>
      <c r="F55" s="21">
        <v>175311.9</v>
      </c>
      <c r="G55" s="50">
        <f t="shared" si="13"/>
        <v>0.12158916582188253</v>
      </c>
      <c r="H55" s="22">
        <v>1715864.32</v>
      </c>
      <c r="I55" s="52">
        <f t="shared" si="14"/>
        <v>1.1900533354115248</v>
      </c>
      <c r="J55" s="22">
        <f t="shared" si="15"/>
        <v>2097167.5022222223</v>
      </c>
      <c r="K55" s="52">
        <f t="shared" si="16"/>
        <v>1.4545096321696416</v>
      </c>
      <c r="L55" s="22">
        <f t="shared" si="17"/>
        <v>1369746.25884</v>
      </c>
      <c r="M55" s="52">
        <f t="shared" si="18"/>
        <v>0.95000000000000007</v>
      </c>
      <c r="N55" s="22">
        <f t="shared" si="19"/>
        <v>1434449.0189377775</v>
      </c>
      <c r="O55" s="52">
        <f t="shared" si="20"/>
        <v>0.99487518888713289</v>
      </c>
      <c r="P55" s="21">
        <v>6792539</v>
      </c>
      <c r="Q55" s="8" t="s">
        <v>22</v>
      </c>
      <c r="R55" s="52">
        <f t="shared" si="21"/>
        <v>4.7110273222901826</v>
      </c>
      <c r="S55" s="25">
        <f t="shared" si="22"/>
        <v>3.2565176901205408</v>
      </c>
    </row>
    <row r="56" spans="1:19" ht="10.199999999999999" customHeight="1" x14ac:dyDescent="0.3">
      <c r="A56" s="8" t="s">
        <v>13</v>
      </c>
      <c r="B56" s="20">
        <v>47300575.399999999</v>
      </c>
      <c r="C56" s="20">
        <v>1528.893</v>
      </c>
      <c r="D56" s="20">
        <f t="shared" si="11"/>
        <v>30937.793161457339</v>
      </c>
      <c r="E56" s="18">
        <f t="shared" si="12"/>
        <v>2365028.77</v>
      </c>
      <c r="F56" s="22">
        <v>753115.82</v>
      </c>
      <c r="G56" s="50">
        <f t="shared" si="13"/>
        <v>1.5921916670806502</v>
      </c>
      <c r="H56" s="22">
        <v>636671.05000000005</v>
      </c>
      <c r="I56" s="52">
        <f t="shared" si="14"/>
        <v>1.3460112157536248</v>
      </c>
      <c r="J56" s="22">
        <f t="shared" si="15"/>
        <v>778153.50555555569</v>
      </c>
      <c r="K56" s="52">
        <f t="shared" si="16"/>
        <v>1.6451248192544305</v>
      </c>
      <c r="L56" s="22">
        <f t="shared" si="17"/>
        <v>449355.46629999997</v>
      </c>
      <c r="M56" s="52">
        <f t="shared" si="18"/>
        <v>0.95</v>
      </c>
      <c r="N56" s="22">
        <f t="shared" si="19"/>
        <v>128967.15814444434</v>
      </c>
      <c r="O56" s="52">
        <f t="shared" si="20"/>
        <v>0.27265452281251601</v>
      </c>
      <c r="P56" s="22">
        <v>2746263</v>
      </c>
      <c r="Q56" s="8" t="s">
        <v>21</v>
      </c>
      <c r="R56" s="52">
        <f t="shared" si="21"/>
        <v>5.8059822249012214</v>
      </c>
      <c r="S56" s="25">
        <f t="shared" si="22"/>
        <v>4.1608574056467909</v>
      </c>
    </row>
    <row r="57" spans="1:19" ht="10.199999999999999" customHeight="1" x14ac:dyDescent="0.3">
      <c r="A57" s="8" t="s">
        <v>14</v>
      </c>
      <c r="B57" s="20">
        <v>33868542.619999997</v>
      </c>
      <c r="C57" s="20">
        <v>1296.3189</v>
      </c>
      <c r="D57" s="20">
        <f t="shared" si="11"/>
        <v>26126.705874611562</v>
      </c>
      <c r="E57" s="18">
        <f t="shared" si="12"/>
        <v>1693427.1310000001</v>
      </c>
      <c r="F57" s="22">
        <v>559640.97</v>
      </c>
      <c r="G57" s="50">
        <f t="shared" si="13"/>
        <v>1.6523916493221695</v>
      </c>
      <c r="H57" s="22">
        <v>691224.52</v>
      </c>
      <c r="I57" s="52">
        <f t="shared" si="14"/>
        <v>2.0409042330384159</v>
      </c>
      <c r="J57" s="22">
        <f t="shared" si="15"/>
        <v>844829.96888888895</v>
      </c>
      <c r="K57" s="52">
        <f t="shared" si="16"/>
        <v>2.4944385070469526</v>
      </c>
      <c r="L57" s="22">
        <f t="shared" si="17"/>
        <v>321751.15488999995</v>
      </c>
      <c r="M57" s="52">
        <f t="shared" si="18"/>
        <v>0.94999999999999973</v>
      </c>
      <c r="N57" s="22">
        <f t="shared" si="19"/>
        <v>81904.386221111054</v>
      </c>
      <c r="O57" s="52">
        <f t="shared" si="20"/>
        <v>0.24183026456162007</v>
      </c>
      <c r="P57" s="22">
        <v>2499351</v>
      </c>
      <c r="Q57" s="8" t="s">
        <v>21</v>
      </c>
      <c r="R57" s="52">
        <f t="shared" si="21"/>
        <v>7.3795646539691591</v>
      </c>
      <c r="S57" s="25">
        <f t="shared" si="22"/>
        <v>4.8851261469222065</v>
      </c>
    </row>
    <row r="58" spans="1:19" ht="10.199999999999999" customHeight="1" x14ac:dyDescent="0.3">
      <c r="A58" s="48" t="s">
        <v>1</v>
      </c>
      <c r="B58" s="20">
        <v>96710546.829999998</v>
      </c>
      <c r="C58" s="20">
        <v>3003.7613000000001</v>
      </c>
      <c r="D58" s="20">
        <f t="shared" si="11"/>
        <v>32196.482067333378</v>
      </c>
      <c r="E58" s="18">
        <f t="shared" si="12"/>
        <v>4835527.3415000001</v>
      </c>
      <c r="F58" s="21">
        <v>2047000</v>
      </c>
      <c r="G58" s="50">
        <f t="shared" si="13"/>
        <v>2.116625401362132</v>
      </c>
      <c r="H58" s="22">
        <v>725414.56</v>
      </c>
      <c r="I58" s="52">
        <f t="shared" si="14"/>
        <v>0.7500883655173104</v>
      </c>
      <c r="J58" s="22">
        <f t="shared" si="15"/>
        <v>886617.79555555573</v>
      </c>
      <c r="K58" s="52">
        <f t="shared" si="16"/>
        <v>0.91677466896560178</v>
      </c>
      <c r="L58" s="22">
        <f t="shared" si="17"/>
        <v>918750.194885</v>
      </c>
      <c r="M58" s="52">
        <f t="shared" si="18"/>
        <v>0.95</v>
      </c>
      <c r="N58" s="22">
        <f t="shared" si="19"/>
        <v>358150.4495594441</v>
      </c>
      <c r="O58" s="52">
        <f t="shared" si="20"/>
        <v>0.37033235908489803</v>
      </c>
      <c r="P58" s="21">
        <v>4935933</v>
      </c>
      <c r="Q58" s="8" t="s">
        <v>21</v>
      </c>
      <c r="R58" s="52">
        <f t="shared" si="21"/>
        <v>5.103820794929943</v>
      </c>
      <c r="S58" s="25">
        <f t="shared" si="22"/>
        <v>4.1870461259643417</v>
      </c>
    </row>
    <row r="59" spans="1:19" ht="10.199999999999999" customHeight="1" x14ac:dyDescent="0.3">
      <c r="A59" s="8" t="s">
        <v>7</v>
      </c>
      <c r="B59" s="20">
        <v>31817500.260000002</v>
      </c>
      <c r="C59" s="20">
        <v>874.79470000000003</v>
      </c>
      <c r="D59" s="20">
        <f t="shared" si="11"/>
        <v>36371.3912075599</v>
      </c>
      <c r="E59" s="18">
        <f t="shared" si="12"/>
        <v>1590875.0130000003</v>
      </c>
      <c r="F59" s="22">
        <v>422032.54</v>
      </c>
      <c r="G59" s="50">
        <f t="shared" si="13"/>
        <v>1.3264163952268948</v>
      </c>
      <c r="H59" s="22">
        <v>660063.67000000004</v>
      </c>
      <c r="I59" s="52">
        <f t="shared" si="14"/>
        <v>2.0745302572679223</v>
      </c>
      <c r="J59" s="22">
        <f t="shared" si="15"/>
        <v>806744.48555555567</v>
      </c>
      <c r="K59" s="52">
        <f t="shared" si="16"/>
        <v>2.5355369811052388</v>
      </c>
      <c r="L59" s="22">
        <f t="shared" si="17"/>
        <v>302266.25247000001</v>
      </c>
      <c r="M59" s="52">
        <f t="shared" si="18"/>
        <v>0.94999999999999984</v>
      </c>
      <c r="N59" s="22">
        <f t="shared" si="19"/>
        <v>137973.05197444436</v>
      </c>
      <c r="O59" s="52">
        <f t="shared" si="20"/>
        <v>0.43363888063796108</v>
      </c>
      <c r="P59" s="22">
        <v>2329080</v>
      </c>
      <c r="Q59" s="8" t="s">
        <v>22</v>
      </c>
      <c r="R59" s="52">
        <f t="shared" si="21"/>
        <v>7.3201225142380189</v>
      </c>
      <c r="S59" s="25">
        <f t="shared" si="22"/>
        <v>4.7845855331327805</v>
      </c>
    </row>
    <row r="60" spans="1:19" ht="10.199999999999999" customHeight="1" x14ac:dyDescent="0.3">
      <c r="A60" s="8" t="s">
        <v>15</v>
      </c>
      <c r="B60" s="20">
        <v>71046534.359999999</v>
      </c>
      <c r="C60" s="20">
        <v>2022.4269999999999</v>
      </c>
      <c r="D60" s="20">
        <f t="shared" si="11"/>
        <v>35129.34427793933</v>
      </c>
      <c r="E60" s="18">
        <f t="shared" si="12"/>
        <v>3552326.7180000003</v>
      </c>
      <c r="F60" s="22">
        <v>453187.79</v>
      </c>
      <c r="G60" s="50">
        <f t="shared" si="13"/>
        <v>0.63787459034053851</v>
      </c>
      <c r="H60" s="22">
        <v>1158722.71</v>
      </c>
      <c r="I60" s="52">
        <f t="shared" si="14"/>
        <v>1.6309348801288945</v>
      </c>
      <c r="J60" s="22">
        <f t="shared" si="15"/>
        <v>1416216.6455555556</v>
      </c>
      <c r="K60" s="52">
        <f t="shared" si="16"/>
        <v>1.9933648534908712</v>
      </c>
      <c r="L60" s="22">
        <f t="shared" si="17"/>
        <v>674942.07641999994</v>
      </c>
      <c r="M60" s="52">
        <f t="shared" si="18"/>
        <v>0.94999999999999984</v>
      </c>
      <c r="N60" s="22">
        <f t="shared" si="19"/>
        <v>126384.77802444465</v>
      </c>
      <c r="O60" s="52">
        <f t="shared" si="20"/>
        <v>0.17789013801016687</v>
      </c>
      <c r="P60" s="22">
        <v>3829454</v>
      </c>
      <c r="Q60" s="8" t="s">
        <v>21</v>
      </c>
      <c r="R60" s="52">
        <f t="shared" si="21"/>
        <v>5.3900644619704714</v>
      </c>
      <c r="S60" s="25">
        <f t="shared" si="22"/>
        <v>3.3966996084796</v>
      </c>
    </row>
    <row r="61" spans="1:19" ht="10.199999999999999" customHeight="1" x14ac:dyDescent="0.3">
      <c r="A61" s="48" t="s">
        <v>10</v>
      </c>
      <c r="B61" s="20">
        <v>51719826</v>
      </c>
      <c r="C61" s="20">
        <v>1517</v>
      </c>
      <c r="D61" s="20">
        <f t="shared" si="11"/>
        <v>34093.491100856954</v>
      </c>
      <c r="E61" s="18">
        <f t="shared" si="12"/>
        <v>2585991.3000000003</v>
      </c>
      <c r="F61" s="21">
        <v>1179886</v>
      </c>
      <c r="G61" s="50">
        <f t="shared" si="13"/>
        <v>2.2813031118859524</v>
      </c>
      <c r="H61" s="22">
        <v>670929</v>
      </c>
      <c r="I61" s="52">
        <f t="shared" si="14"/>
        <v>1.297237542910527</v>
      </c>
      <c r="J61" s="22">
        <f t="shared" si="15"/>
        <v>820024.33333333337</v>
      </c>
      <c r="K61" s="52">
        <f t="shared" si="16"/>
        <v>1.5855125524461999</v>
      </c>
      <c r="L61" s="22">
        <f t="shared" si="17"/>
        <v>491338.34700000001</v>
      </c>
      <c r="M61" s="52">
        <f t="shared" si="18"/>
        <v>0.94999999999999984</v>
      </c>
      <c r="N61" s="22">
        <f t="shared" si="19"/>
        <v>32560.319666666444</v>
      </c>
      <c r="O61" s="52">
        <f t="shared" si="20"/>
        <v>6.2955199552810634E-2</v>
      </c>
      <c r="P61" s="21">
        <v>3194738</v>
      </c>
      <c r="Q61" s="8" t="s">
        <v>21</v>
      </c>
      <c r="R61" s="52">
        <f t="shared" si="21"/>
        <v>6.1770084067954905</v>
      </c>
      <c r="S61" s="25">
        <f t="shared" si="22"/>
        <v>4.5914958543492901</v>
      </c>
    </row>
    <row r="62" spans="1:19" x14ac:dyDescent="0.3">
      <c r="A62" s="48" t="s">
        <v>16</v>
      </c>
      <c r="B62" s="20">
        <v>56667908</v>
      </c>
      <c r="C62" s="20">
        <v>1467.12</v>
      </c>
      <c r="D62" s="20">
        <f t="shared" si="11"/>
        <v>38625.271279786248</v>
      </c>
      <c r="E62" s="18">
        <f t="shared" si="12"/>
        <v>2833395.4000000004</v>
      </c>
      <c r="F62" s="21">
        <v>970103</v>
      </c>
      <c r="G62" s="50">
        <f t="shared" si="13"/>
        <v>1.7119089697117456</v>
      </c>
      <c r="H62" s="22">
        <v>617628</v>
      </c>
      <c r="I62" s="52">
        <f t="shared" si="14"/>
        <v>1.0899078893118834</v>
      </c>
      <c r="J62" s="22">
        <f t="shared" si="15"/>
        <v>754878.66666666674</v>
      </c>
      <c r="K62" s="52">
        <f t="shared" si="16"/>
        <v>1.3321096424923022</v>
      </c>
      <c r="L62" s="22">
        <f t="shared" si="17"/>
        <v>538345.12599999993</v>
      </c>
      <c r="M62" s="52">
        <f t="shared" si="18"/>
        <v>0.94999999999999984</v>
      </c>
      <c r="N62" s="22">
        <f t="shared" si="19"/>
        <v>249412.20733333309</v>
      </c>
      <c r="O62" s="52">
        <f t="shared" si="20"/>
        <v>0.440129547985666</v>
      </c>
      <c r="P62" s="21">
        <v>3130367</v>
      </c>
      <c r="Q62" s="8" t="s">
        <v>22</v>
      </c>
      <c r="R62" s="52">
        <f t="shared" si="21"/>
        <v>5.5240560495015982</v>
      </c>
      <c r="S62" s="25">
        <f t="shared" si="22"/>
        <v>4.1919464070092962</v>
      </c>
    </row>
    <row r="63" spans="1:19" ht="10.199999999999999" customHeight="1" x14ac:dyDescent="0.3">
      <c r="A63" s="8" t="s">
        <v>14</v>
      </c>
      <c r="B63" s="20">
        <v>53226160</v>
      </c>
      <c r="C63" s="20">
        <v>2558.9499999999998</v>
      </c>
      <c r="D63" s="20">
        <f t="shared" si="11"/>
        <v>20800</v>
      </c>
      <c r="E63" s="18">
        <f t="shared" si="12"/>
        <v>2661308</v>
      </c>
      <c r="F63" s="22">
        <v>732240</v>
      </c>
      <c r="G63" s="50">
        <f t="shared" si="13"/>
        <v>1.3757144982843024</v>
      </c>
      <c r="H63" s="22">
        <v>1227258</v>
      </c>
      <c r="I63" s="52">
        <f t="shared" si="14"/>
        <v>2.3057421388279749</v>
      </c>
      <c r="J63" s="22">
        <f t="shared" si="15"/>
        <v>1499982</v>
      </c>
      <c r="K63" s="52">
        <f t="shared" si="16"/>
        <v>2.8181292807897469</v>
      </c>
      <c r="L63" s="22">
        <f t="shared" si="17"/>
        <v>505648.51999999996</v>
      </c>
      <c r="M63" s="52">
        <f t="shared" si="18"/>
        <v>0.94999999999999984</v>
      </c>
      <c r="N63" s="22">
        <f t="shared" si="19"/>
        <v>90139.479999999981</v>
      </c>
      <c r="O63" s="52">
        <f t="shared" si="20"/>
        <v>0.16935183751749136</v>
      </c>
      <c r="P63" s="22">
        <v>4055268</v>
      </c>
      <c r="Q63" s="8" t="s">
        <v>22</v>
      </c>
      <c r="R63" s="52">
        <f t="shared" si="21"/>
        <v>7.6189377554195152</v>
      </c>
      <c r="S63" s="25">
        <f t="shared" si="22"/>
        <v>4.8008084746297683</v>
      </c>
    </row>
    <row r="64" spans="1:19" x14ac:dyDescent="0.3">
      <c r="A64" s="8" t="s">
        <v>16</v>
      </c>
      <c r="B64" s="20">
        <v>70466063.950000003</v>
      </c>
      <c r="C64" s="20">
        <v>2024.13</v>
      </c>
      <c r="D64" s="20">
        <f t="shared" si="11"/>
        <v>34813.012973475023</v>
      </c>
      <c r="E64" s="18">
        <f t="shared" si="12"/>
        <v>3523303.1975000002</v>
      </c>
      <c r="F64" s="22">
        <v>1972809.54</v>
      </c>
      <c r="G64" s="50">
        <f t="shared" si="13"/>
        <v>2.7996590548889309</v>
      </c>
      <c r="H64" s="22">
        <v>520582.15</v>
      </c>
      <c r="I64" s="52">
        <f t="shared" si="14"/>
        <v>0.73877001327814329</v>
      </c>
      <c r="J64" s="22">
        <f t="shared" si="15"/>
        <v>636267.07222222234</v>
      </c>
      <c r="K64" s="52">
        <f t="shared" si="16"/>
        <v>0.90294112733995313</v>
      </c>
      <c r="L64" s="22">
        <f t="shared" si="17"/>
        <v>669427.607525</v>
      </c>
      <c r="M64" s="52">
        <f t="shared" si="18"/>
        <v>0.95</v>
      </c>
      <c r="N64" s="22">
        <f t="shared" si="19"/>
        <v>272851.63025277806</v>
      </c>
      <c r="O64" s="52">
        <f t="shared" si="20"/>
        <v>0.38720997733942258</v>
      </c>
      <c r="P64" s="22">
        <v>4071938</v>
      </c>
      <c r="Q64" s="8" t="s">
        <v>22</v>
      </c>
      <c r="R64" s="52">
        <f t="shared" si="21"/>
        <v>5.7785801728464499</v>
      </c>
      <c r="S64" s="25">
        <f t="shared" si="22"/>
        <v>4.8756390455064968</v>
      </c>
    </row>
    <row r="65" spans="1:23" x14ac:dyDescent="0.3">
      <c r="A65" s="8" t="s">
        <v>16</v>
      </c>
      <c r="B65" s="20">
        <v>52480317.659999996</v>
      </c>
      <c r="C65" s="20">
        <v>1651.44</v>
      </c>
      <c r="D65" s="20">
        <f t="shared" si="11"/>
        <v>31778.519146926315</v>
      </c>
      <c r="E65" s="18">
        <f t="shared" si="12"/>
        <v>2624015.8829999999</v>
      </c>
      <c r="F65" s="22">
        <v>901436.52</v>
      </c>
      <c r="G65" s="50">
        <f t="shared" si="13"/>
        <v>1.7176658987471531</v>
      </c>
      <c r="H65" s="22">
        <v>944403.19</v>
      </c>
      <c r="I65" s="52">
        <f t="shared" si="14"/>
        <v>1.7995378688795838</v>
      </c>
      <c r="J65" s="22">
        <f t="shared" si="15"/>
        <v>1154270.5655555555</v>
      </c>
      <c r="K65" s="52">
        <f t="shared" si="16"/>
        <v>2.1994351730750474</v>
      </c>
      <c r="L65" s="22">
        <f t="shared" si="17"/>
        <v>498563.01776999998</v>
      </c>
      <c r="M65" s="52">
        <f t="shared" si="18"/>
        <v>0.95</v>
      </c>
      <c r="N65" s="22">
        <f t="shared" si="19"/>
        <v>115127.70667444472</v>
      </c>
      <c r="O65" s="52">
        <f t="shared" si="20"/>
        <v>0.21937311321229669</v>
      </c>
      <c r="P65" s="22">
        <v>3613801</v>
      </c>
      <c r="Q65" s="8" t="s">
        <v>22</v>
      </c>
      <c r="R65" s="52">
        <f t="shared" si="21"/>
        <v>6.8860120539140812</v>
      </c>
      <c r="S65" s="25">
        <f t="shared" si="22"/>
        <v>4.6865768808390342</v>
      </c>
    </row>
    <row r="66" spans="1:23" ht="10.199999999999999" customHeight="1" x14ac:dyDescent="0.3">
      <c r="A66" s="8" t="s">
        <v>14</v>
      </c>
      <c r="B66" s="20">
        <v>69641224.200000003</v>
      </c>
      <c r="C66" s="20">
        <v>3403.9760000000001</v>
      </c>
      <c r="D66" s="20">
        <f t="shared" si="11"/>
        <v>20458.788252326103</v>
      </c>
      <c r="E66" s="18">
        <f t="shared" ref="E66:E79" si="23">B66*5%</f>
        <v>3482061.2100000004</v>
      </c>
      <c r="F66" s="22">
        <v>1368307</v>
      </c>
      <c r="G66" s="50">
        <f t="shared" ref="G66:G79" si="24">F66*5/E66</f>
        <v>1.9647945821147696</v>
      </c>
      <c r="H66" s="22">
        <v>1221815</v>
      </c>
      <c r="I66" s="52">
        <f t="shared" ref="I66:I79" si="25">H66*5/E66</f>
        <v>1.7544421627212001</v>
      </c>
      <c r="J66" s="22">
        <f t="shared" ref="J66:J79" si="26">H66/18%*22%</f>
        <v>1493329.4444444445</v>
      </c>
      <c r="K66" s="52">
        <f t="shared" ref="K66:K79" si="27">J66*5/E66</f>
        <v>2.144318198881467</v>
      </c>
      <c r="L66" s="22">
        <f t="shared" ref="L66:L79" si="28">B66*0.95%</f>
        <v>661591.62990000006</v>
      </c>
      <c r="M66" s="52">
        <f t="shared" ref="M66:M79" si="29">L66*5/E66</f>
        <v>0.95</v>
      </c>
      <c r="N66" s="22">
        <f t="shared" ref="N66:N79" si="30">P66-L66-J66-H66-F66</f>
        <v>217591.92565555545</v>
      </c>
      <c r="O66" s="52">
        <f t="shared" ref="O66:O79" si="31">N66*5/E66</f>
        <v>0.31244701418611109</v>
      </c>
      <c r="P66" s="22">
        <v>4962635</v>
      </c>
      <c r="Q66" s="8" t="s">
        <v>21</v>
      </c>
      <c r="R66" s="52">
        <f t="shared" ref="R66:R79" si="32">P66/B66*100</f>
        <v>7.1260019579035481</v>
      </c>
      <c r="S66" s="25">
        <f t="shared" ref="S66:S79" si="33">R66-K66</f>
        <v>4.981683759022081</v>
      </c>
    </row>
    <row r="67" spans="1:23" ht="10.199999999999999" customHeight="1" x14ac:dyDescent="0.3">
      <c r="A67" s="48" t="s">
        <v>5</v>
      </c>
      <c r="B67" s="20">
        <v>82923426.709999993</v>
      </c>
      <c r="C67" s="20">
        <v>2291.2927</v>
      </c>
      <c r="D67" s="20">
        <f t="shared" ref="D67:D79" si="34">B67/C67</f>
        <v>36190.673810465152</v>
      </c>
      <c r="E67" s="18">
        <f t="shared" si="23"/>
        <v>4146171.3355</v>
      </c>
      <c r="F67" s="21">
        <v>1151527</v>
      </c>
      <c r="G67" s="50">
        <f t="shared" si="24"/>
        <v>1.3886630662612665</v>
      </c>
      <c r="H67" s="22">
        <v>1270955</v>
      </c>
      <c r="I67" s="52">
        <f t="shared" si="25"/>
        <v>1.5326850932545115</v>
      </c>
      <c r="J67" s="22">
        <f t="shared" si="26"/>
        <v>1553389.4444444445</v>
      </c>
      <c r="K67" s="52">
        <f t="shared" si="27"/>
        <v>1.8732817806444029</v>
      </c>
      <c r="L67" s="22">
        <f t="shared" si="28"/>
        <v>787772.55374499992</v>
      </c>
      <c r="M67" s="52">
        <f t="shared" si="29"/>
        <v>0.94999999999999984</v>
      </c>
      <c r="N67" s="22">
        <f t="shared" si="30"/>
        <v>246482.00181055581</v>
      </c>
      <c r="O67" s="52">
        <f t="shared" si="31"/>
        <v>0.29724049233101912</v>
      </c>
      <c r="P67" s="21">
        <v>5010126</v>
      </c>
      <c r="Q67" s="8" t="s">
        <v>21</v>
      </c>
      <c r="R67" s="52">
        <f t="shared" si="32"/>
        <v>6.0418704324912005</v>
      </c>
      <c r="S67" s="25">
        <f t="shared" si="33"/>
        <v>4.1685886518467976</v>
      </c>
    </row>
    <row r="68" spans="1:23" ht="10.199999999999999" customHeight="1" x14ac:dyDescent="0.3">
      <c r="A68" s="8" t="s">
        <v>0</v>
      </c>
      <c r="B68" s="20">
        <v>80919957.890000001</v>
      </c>
      <c r="C68" s="20">
        <v>2016.49</v>
      </c>
      <c r="D68" s="20">
        <f t="shared" si="34"/>
        <v>40129.114396798395</v>
      </c>
      <c r="E68" s="18">
        <f t="shared" si="23"/>
        <v>4045997.8945000004</v>
      </c>
      <c r="F68" s="22">
        <v>1116923</v>
      </c>
      <c r="G68" s="50">
        <f t="shared" si="24"/>
        <v>1.3802812422595538</v>
      </c>
      <c r="H68" s="22">
        <v>1251378</v>
      </c>
      <c r="I68" s="52">
        <f t="shared" si="25"/>
        <v>1.5464392624883505</v>
      </c>
      <c r="J68" s="22">
        <f t="shared" si="26"/>
        <v>1529462</v>
      </c>
      <c r="K68" s="52">
        <f t="shared" si="27"/>
        <v>1.8900924319302064</v>
      </c>
      <c r="L68" s="22">
        <f t="shared" si="28"/>
        <v>768739.59995499998</v>
      </c>
      <c r="M68" s="52">
        <f t="shared" si="29"/>
        <v>0.94999999999999984</v>
      </c>
      <c r="N68" s="22">
        <f t="shared" si="30"/>
        <v>309648.40004500002</v>
      </c>
      <c r="O68" s="52">
        <f t="shared" si="31"/>
        <v>0.38266011021153284</v>
      </c>
      <c r="P68" s="22">
        <v>4976151</v>
      </c>
      <c r="Q68" s="8" t="s">
        <v>22</v>
      </c>
      <c r="R68" s="52">
        <f t="shared" si="32"/>
        <v>6.1494730468896437</v>
      </c>
      <c r="S68" s="25">
        <f t="shared" si="33"/>
        <v>4.2593806149594373</v>
      </c>
    </row>
    <row r="69" spans="1:23" ht="10.199999999999999" customHeight="1" x14ac:dyDescent="0.3">
      <c r="A69" s="8" t="s">
        <v>15</v>
      </c>
      <c r="B69" s="20">
        <v>187197341</v>
      </c>
      <c r="C69" s="20">
        <v>7265.8407999999999</v>
      </c>
      <c r="D69" s="20">
        <f t="shared" si="34"/>
        <v>25764.030089951873</v>
      </c>
      <c r="E69" s="18">
        <f t="shared" si="23"/>
        <v>9359867.0500000007</v>
      </c>
      <c r="F69" s="22">
        <v>1931532</v>
      </c>
      <c r="G69" s="50">
        <f t="shared" si="24"/>
        <v>1.0318159380265983</v>
      </c>
      <c r="H69" s="22">
        <v>3528513</v>
      </c>
      <c r="I69" s="52">
        <f t="shared" si="25"/>
        <v>1.8849161965393513</v>
      </c>
      <c r="J69" s="22">
        <f t="shared" si="26"/>
        <v>4312627</v>
      </c>
      <c r="K69" s="52">
        <f t="shared" si="27"/>
        <v>2.3037864624369848</v>
      </c>
      <c r="L69" s="22">
        <f t="shared" si="28"/>
        <v>1778374.7394999999</v>
      </c>
      <c r="M69" s="52">
        <f t="shared" si="29"/>
        <v>0.95</v>
      </c>
      <c r="N69" s="22">
        <f t="shared" si="30"/>
        <v>312370.26050000079</v>
      </c>
      <c r="O69" s="52">
        <f t="shared" si="31"/>
        <v>0.16686682558167359</v>
      </c>
      <c r="P69" s="22">
        <v>11863417</v>
      </c>
      <c r="Q69" s="8" t="s">
        <v>21</v>
      </c>
      <c r="R69" s="52">
        <f t="shared" si="32"/>
        <v>6.3373854225846085</v>
      </c>
      <c r="S69" s="25">
        <f t="shared" si="33"/>
        <v>4.0335989601476232</v>
      </c>
    </row>
    <row r="70" spans="1:23" ht="10.199999999999999" customHeight="1" x14ac:dyDescent="0.3">
      <c r="A70" s="48" t="s">
        <v>14</v>
      </c>
      <c r="B70" s="20">
        <v>37113614.460000001</v>
      </c>
      <c r="C70" s="20">
        <v>2364.2791999999999</v>
      </c>
      <c r="D70" s="20">
        <f t="shared" si="34"/>
        <v>15697.644533691284</v>
      </c>
      <c r="E70" s="18">
        <f t="shared" si="23"/>
        <v>1855680.7230000002</v>
      </c>
      <c r="F70" s="21">
        <v>0</v>
      </c>
      <c r="G70" s="50">
        <f t="shared" si="24"/>
        <v>0</v>
      </c>
      <c r="H70" s="22">
        <v>1895100.65</v>
      </c>
      <c r="I70" s="52">
        <f t="shared" si="25"/>
        <v>5.1062141954470253</v>
      </c>
      <c r="J70" s="22">
        <f t="shared" si="26"/>
        <v>2316234.1277777776</v>
      </c>
      <c r="K70" s="52">
        <f t="shared" si="27"/>
        <v>6.2409284611019187</v>
      </c>
      <c r="L70" s="22">
        <f t="shared" si="28"/>
        <v>352579.33737000002</v>
      </c>
      <c r="M70" s="52">
        <f t="shared" si="29"/>
        <v>0.95</v>
      </c>
      <c r="N70" s="22">
        <f t="shared" si="30"/>
        <v>151014.88485222263</v>
      </c>
      <c r="O70" s="52">
        <f t="shared" si="31"/>
        <v>0.40689888885649272</v>
      </c>
      <c r="P70" s="21">
        <v>4714929</v>
      </c>
      <c r="Q70" s="8" t="s">
        <v>21</v>
      </c>
      <c r="R70" s="52">
        <f t="shared" si="32"/>
        <v>12.704041545405437</v>
      </c>
      <c r="S70" s="25">
        <f t="shared" si="33"/>
        <v>6.4631130843035178</v>
      </c>
    </row>
    <row r="71" spans="1:23" ht="10.199999999999999" customHeight="1" x14ac:dyDescent="0.3">
      <c r="A71" s="48" t="s">
        <v>14</v>
      </c>
      <c r="B71" s="20">
        <v>65482108.420000002</v>
      </c>
      <c r="C71" s="20">
        <v>3343.2719999999999</v>
      </c>
      <c r="D71" s="20">
        <f t="shared" si="34"/>
        <v>19586.23421007923</v>
      </c>
      <c r="E71" s="18">
        <f t="shared" si="23"/>
        <v>3274105.4210000001</v>
      </c>
      <c r="F71" s="21">
        <v>1565292</v>
      </c>
      <c r="G71" s="50">
        <f t="shared" si="24"/>
        <v>2.3904117288958853</v>
      </c>
      <c r="H71" s="22">
        <v>1746285</v>
      </c>
      <c r="I71" s="52">
        <f t="shared" si="25"/>
        <v>2.6668124196603258</v>
      </c>
      <c r="J71" s="22">
        <f t="shared" si="26"/>
        <v>2134348.3333333335</v>
      </c>
      <c r="K71" s="52">
        <f t="shared" si="27"/>
        <v>3.2594374018070651</v>
      </c>
      <c r="L71" s="22">
        <f t="shared" si="28"/>
        <v>622080.02998999995</v>
      </c>
      <c r="M71" s="52">
        <f t="shared" si="29"/>
        <v>0.94999999999999984</v>
      </c>
      <c r="N71" s="22">
        <f t="shared" si="30"/>
        <v>485736.63667666679</v>
      </c>
      <c r="O71" s="52">
        <f t="shared" si="31"/>
        <v>0.74178527294993102</v>
      </c>
      <c r="P71" s="21">
        <v>6553742</v>
      </c>
      <c r="Q71" s="8" t="s">
        <v>21</v>
      </c>
      <c r="R71" s="52">
        <f t="shared" si="32"/>
        <v>10.008446823313207</v>
      </c>
      <c r="S71" s="25">
        <f t="shared" si="33"/>
        <v>6.749009421506142</v>
      </c>
    </row>
    <row r="72" spans="1:23" ht="10.199999999999999" customHeight="1" x14ac:dyDescent="0.3">
      <c r="A72" s="8" t="s">
        <v>4</v>
      </c>
      <c r="B72" s="20">
        <v>254525406.47</v>
      </c>
      <c r="C72" s="20">
        <v>7052.4648999999999</v>
      </c>
      <c r="D72" s="20">
        <f t="shared" si="34"/>
        <v>36090.276247954105</v>
      </c>
      <c r="E72" s="18">
        <f t="shared" si="23"/>
        <v>12726270.3235</v>
      </c>
      <c r="F72" s="22">
        <v>3286493</v>
      </c>
      <c r="G72" s="50">
        <f t="shared" si="24"/>
        <v>1.2912239471808356</v>
      </c>
      <c r="H72" s="22">
        <v>2869110</v>
      </c>
      <c r="I72" s="52">
        <f t="shared" si="25"/>
        <v>1.1272391388315774</v>
      </c>
      <c r="J72" s="22">
        <f t="shared" si="26"/>
        <v>3506690</v>
      </c>
      <c r="K72" s="52">
        <f t="shared" si="27"/>
        <v>1.3777367252385946</v>
      </c>
      <c r="L72" s="22">
        <f t="shared" si="28"/>
        <v>2417991.3614650001</v>
      </c>
      <c r="M72" s="52">
        <f t="shared" si="29"/>
        <v>0.95</v>
      </c>
      <c r="N72" s="22">
        <f t="shared" si="30"/>
        <v>489050.63853500038</v>
      </c>
      <c r="O72" s="52">
        <f t="shared" si="31"/>
        <v>0.19214216974156687</v>
      </c>
      <c r="P72" s="22">
        <v>12569335</v>
      </c>
      <c r="Q72" s="8" t="s">
        <v>21</v>
      </c>
      <c r="R72" s="52">
        <f t="shared" si="32"/>
        <v>4.9383419809925746</v>
      </c>
      <c r="S72" s="25">
        <f t="shared" si="33"/>
        <v>3.56060525575398</v>
      </c>
    </row>
    <row r="73" spans="1:23" ht="10.199999999999999" customHeight="1" x14ac:dyDescent="0.3">
      <c r="A73" s="8" t="s">
        <v>1</v>
      </c>
      <c r="B73" s="20">
        <v>77293473</v>
      </c>
      <c r="C73" s="20">
        <v>3430.9996000000001</v>
      </c>
      <c r="D73" s="20">
        <f t="shared" si="34"/>
        <v>22527.974937682884</v>
      </c>
      <c r="E73" s="18">
        <f t="shared" si="23"/>
        <v>3864673.6500000004</v>
      </c>
      <c r="F73" s="22">
        <v>1180000</v>
      </c>
      <c r="G73" s="50">
        <f t="shared" si="24"/>
        <v>1.5266489577975102</v>
      </c>
      <c r="H73" s="22">
        <v>2464461.09</v>
      </c>
      <c r="I73" s="52">
        <f t="shared" si="25"/>
        <v>3.1884465716788268</v>
      </c>
      <c r="J73" s="22">
        <f t="shared" si="26"/>
        <v>3012119.11</v>
      </c>
      <c r="K73" s="52">
        <f t="shared" si="27"/>
        <v>3.8969902542741215</v>
      </c>
      <c r="L73" s="22">
        <f t="shared" si="28"/>
        <v>734287.99349999998</v>
      </c>
      <c r="M73" s="52">
        <f t="shared" si="29"/>
        <v>0.94999999999999984</v>
      </c>
      <c r="N73" s="22">
        <f t="shared" si="30"/>
        <v>107153.80650000041</v>
      </c>
      <c r="O73" s="52">
        <f t="shared" si="31"/>
        <v>0.13863241272649296</v>
      </c>
      <c r="P73" s="22">
        <v>7498022</v>
      </c>
      <c r="Q73" s="8" t="s">
        <v>21</v>
      </c>
      <c r="R73" s="52">
        <f t="shared" si="32"/>
        <v>9.7007181964769522</v>
      </c>
      <c r="S73" s="25">
        <f t="shared" si="33"/>
        <v>5.8037279422028307</v>
      </c>
    </row>
    <row r="74" spans="1:23" ht="10.199999999999999" customHeight="1" x14ac:dyDescent="0.3">
      <c r="A74" s="48" t="s">
        <v>10</v>
      </c>
      <c r="B74" s="20">
        <v>72622752.150000006</v>
      </c>
      <c r="C74" s="20">
        <v>2288.1756999999998</v>
      </c>
      <c r="D74" s="20">
        <f t="shared" si="34"/>
        <v>31738.276107905531</v>
      </c>
      <c r="E74" s="18">
        <f t="shared" si="23"/>
        <v>3631137.6075000004</v>
      </c>
      <c r="F74" s="21">
        <v>113411.03</v>
      </c>
      <c r="G74" s="50">
        <f t="shared" si="24"/>
        <v>0.15616459944364694</v>
      </c>
      <c r="H74" s="22">
        <v>1001437.38</v>
      </c>
      <c r="I74" s="52">
        <f t="shared" si="25"/>
        <v>1.3789581781912681</v>
      </c>
      <c r="J74" s="22">
        <f t="shared" si="26"/>
        <v>1223979.02</v>
      </c>
      <c r="K74" s="52">
        <f t="shared" si="27"/>
        <v>1.6853933289004386</v>
      </c>
      <c r="L74" s="22">
        <f t="shared" si="28"/>
        <v>689916.145425</v>
      </c>
      <c r="M74" s="52">
        <f t="shared" si="29"/>
        <v>0.95</v>
      </c>
      <c r="N74" s="22">
        <f t="shared" si="30"/>
        <v>4157478.4245749996</v>
      </c>
      <c r="O74" s="52">
        <f t="shared" si="31"/>
        <v>5.7247602183787514</v>
      </c>
      <c r="P74" s="21">
        <v>7186222</v>
      </c>
      <c r="Q74" s="8" t="s">
        <v>22</v>
      </c>
      <c r="R74" s="52">
        <f t="shared" si="32"/>
        <v>9.8952763249141054</v>
      </c>
      <c r="S74" s="25">
        <f t="shared" si="33"/>
        <v>8.2098829960136666</v>
      </c>
    </row>
    <row r="75" spans="1:23" ht="10.199999999999999" customHeight="1" x14ac:dyDescent="0.3">
      <c r="A75" s="8" t="s">
        <v>14</v>
      </c>
      <c r="B75" s="20">
        <v>272719059.36000001</v>
      </c>
      <c r="C75" s="20">
        <v>10628.4187</v>
      </c>
      <c r="D75" s="20">
        <f t="shared" si="34"/>
        <v>25659.420000079597</v>
      </c>
      <c r="E75" s="18">
        <f t="shared" si="23"/>
        <v>13635952.968000002</v>
      </c>
      <c r="F75" s="22">
        <v>3664461.68</v>
      </c>
      <c r="G75" s="50">
        <f t="shared" si="24"/>
        <v>1.3436764150622729</v>
      </c>
      <c r="H75" s="22">
        <v>5249119.25</v>
      </c>
      <c r="I75" s="52">
        <f t="shared" si="25"/>
        <v>1.9247350230373717</v>
      </c>
      <c r="J75" s="22">
        <f t="shared" si="26"/>
        <v>6415590.194444445</v>
      </c>
      <c r="K75" s="52">
        <f t="shared" si="27"/>
        <v>2.3524539170456764</v>
      </c>
      <c r="L75" s="22">
        <f t="shared" si="28"/>
        <v>2590831.0639200001</v>
      </c>
      <c r="M75" s="52">
        <f t="shared" si="29"/>
        <v>0.95</v>
      </c>
      <c r="N75" s="22">
        <f t="shared" si="30"/>
        <v>862440.81163555337</v>
      </c>
      <c r="O75" s="52">
        <f t="shared" si="31"/>
        <v>0.31623782131673356</v>
      </c>
      <c r="P75" s="22">
        <v>18782443</v>
      </c>
      <c r="Q75" s="8" t="s">
        <v>22</v>
      </c>
      <c r="R75" s="52">
        <f t="shared" si="32"/>
        <v>6.8871031764620563</v>
      </c>
      <c r="S75" s="25">
        <f t="shared" si="33"/>
        <v>4.5346492594163799</v>
      </c>
    </row>
    <row r="76" spans="1:23" ht="10.199999999999999" customHeight="1" x14ac:dyDescent="0.3">
      <c r="A76" s="48" t="s">
        <v>14</v>
      </c>
      <c r="B76" s="20">
        <v>245023747.37</v>
      </c>
      <c r="C76" s="20">
        <v>10286.117200000001</v>
      </c>
      <c r="D76" s="20">
        <f t="shared" si="34"/>
        <v>23820.820102069221</v>
      </c>
      <c r="E76" s="18">
        <f t="shared" si="23"/>
        <v>12251187.368500002</v>
      </c>
      <c r="F76" s="21">
        <v>4793300.5</v>
      </c>
      <c r="G76" s="50">
        <f t="shared" si="24"/>
        <v>1.9562595672662857</v>
      </c>
      <c r="H76" s="22">
        <v>5655823.9100000001</v>
      </c>
      <c r="I76" s="52">
        <f t="shared" si="25"/>
        <v>2.3082758184492946</v>
      </c>
      <c r="J76" s="22">
        <f t="shared" si="26"/>
        <v>6912673.6677777786</v>
      </c>
      <c r="K76" s="52">
        <f t="shared" si="27"/>
        <v>2.8212260003269156</v>
      </c>
      <c r="L76" s="22">
        <f t="shared" si="28"/>
        <v>2327725.600015</v>
      </c>
      <c r="M76" s="52">
        <f t="shared" si="29"/>
        <v>0.94999999999999984</v>
      </c>
      <c r="N76" s="22">
        <f t="shared" si="30"/>
        <v>1157160.3222072218</v>
      </c>
      <c r="O76" s="52">
        <f t="shared" si="31"/>
        <v>0.47226455991624466</v>
      </c>
      <c r="P76" s="21">
        <v>20846684</v>
      </c>
      <c r="Q76" s="8" t="s">
        <v>22</v>
      </c>
      <c r="R76" s="52">
        <f t="shared" si="32"/>
        <v>8.5080259459587424</v>
      </c>
      <c r="S76" s="25">
        <f t="shared" si="33"/>
        <v>5.6867999456318268</v>
      </c>
    </row>
    <row r="77" spans="1:23" ht="10.199999999999999" customHeight="1" x14ac:dyDescent="0.3">
      <c r="A77" s="8" t="s">
        <v>15</v>
      </c>
      <c r="B77" s="20">
        <v>158788817</v>
      </c>
      <c r="C77" s="20">
        <v>5135.9858000000004</v>
      </c>
      <c r="D77" s="20">
        <f t="shared" si="34"/>
        <v>30916.911218874473</v>
      </c>
      <c r="E77" s="18">
        <f t="shared" si="23"/>
        <v>7939440.8500000006</v>
      </c>
      <c r="F77" s="22">
        <v>4202238</v>
      </c>
      <c r="G77" s="50">
        <f t="shared" si="24"/>
        <v>2.6464319587442984</v>
      </c>
      <c r="H77" s="22">
        <v>4290711</v>
      </c>
      <c r="I77" s="52">
        <f t="shared" si="25"/>
        <v>2.7021493585407841</v>
      </c>
      <c r="J77" s="22">
        <f t="shared" si="26"/>
        <v>5244202.333333334</v>
      </c>
      <c r="K77" s="52">
        <f t="shared" si="27"/>
        <v>3.30262699377207</v>
      </c>
      <c r="L77" s="22">
        <f t="shared" si="28"/>
        <v>1508493.7615</v>
      </c>
      <c r="M77" s="52">
        <f t="shared" si="29"/>
        <v>0.95</v>
      </c>
      <c r="N77" s="22">
        <f t="shared" si="30"/>
        <v>421674.90516666509</v>
      </c>
      <c r="O77" s="52">
        <f t="shared" si="31"/>
        <v>0.26555705441565514</v>
      </c>
      <c r="P77" s="22">
        <v>15667320</v>
      </c>
      <c r="Q77" s="8" t="s">
        <v>21</v>
      </c>
      <c r="R77" s="52">
        <f t="shared" si="32"/>
        <v>9.8667653654728085</v>
      </c>
      <c r="S77" s="25">
        <f t="shared" si="33"/>
        <v>6.5641383717007384</v>
      </c>
    </row>
    <row r="78" spans="1:23" ht="10.199999999999999" customHeight="1" x14ac:dyDescent="0.3">
      <c r="A78" s="8" t="s">
        <v>4</v>
      </c>
      <c r="B78" s="20">
        <v>210719357.71000001</v>
      </c>
      <c r="C78" s="20">
        <v>8950.9045000000006</v>
      </c>
      <c r="D78" s="20">
        <f t="shared" si="34"/>
        <v>23541.683157271982</v>
      </c>
      <c r="E78" s="18">
        <f t="shared" si="23"/>
        <v>10535967.885500001</v>
      </c>
      <c r="F78" s="22">
        <v>3519781</v>
      </c>
      <c r="G78" s="50">
        <f t="shared" si="24"/>
        <v>1.6703643358879521</v>
      </c>
      <c r="H78" s="22">
        <v>6358396</v>
      </c>
      <c r="I78" s="52">
        <f t="shared" si="25"/>
        <v>3.0174712324012805</v>
      </c>
      <c r="J78" s="22">
        <f t="shared" si="26"/>
        <v>7771372.888888889</v>
      </c>
      <c r="K78" s="52">
        <f t="shared" si="27"/>
        <v>3.6880203951571207</v>
      </c>
      <c r="L78" s="22">
        <f t="shared" si="28"/>
        <v>2001833.898245</v>
      </c>
      <c r="M78" s="52">
        <f t="shared" si="29"/>
        <v>0.95</v>
      </c>
      <c r="N78" s="22">
        <f t="shared" si="30"/>
        <v>1581090.2128661126</v>
      </c>
      <c r="O78" s="52">
        <f t="shared" si="31"/>
        <v>0.75032983682594034</v>
      </c>
      <c r="P78" s="22">
        <v>21232474</v>
      </c>
      <c r="Q78" s="8" t="s">
        <v>22</v>
      </c>
      <c r="R78" s="52">
        <f t="shared" si="32"/>
        <v>10.076185800272293</v>
      </c>
      <c r="S78" s="25">
        <f t="shared" si="33"/>
        <v>6.3881654051151724</v>
      </c>
    </row>
    <row r="79" spans="1:23" ht="10.199999999999999" customHeight="1" thickBot="1" x14ac:dyDescent="0.35">
      <c r="A79" s="58" t="s">
        <v>12</v>
      </c>
      <c r="B79" s="59">
        <v>167712196.68000001</v>
      </c>
      <c r="C79" s="59">
        <v>5248.2428</v>
      </c>
      <c r="D79" s="20">
        <f t="shared" si="34"/>
        <v>31955.876103902818</v>
      </c>
      <c r="E79" s="60">
        <f t="shared" si="23"/>
        <v>8385609.8340000007</v>
      </c>
      <c r="F79" s="61">
        <v>2451228</v>
      </c>
      <c r="G79" s="62">
        <f t="shared" si="24"/>
        <v>1.4615681199841521</v>
      </c>
      <c r="H79" s="63">
        <v>9360113.2799999993</v>
      </c>
      <c r="I79" s="64">
        <f t="shared" si="25"/>
        <v>5.5810569924496196</v>
      </c>
      <c r="J79" s="63">
        <f t="shared" si="26"/>
        <v>11440138.453333333</v>
      </c>
      <c r="K79" s="64">
        <f t="shared" si="27"/>
        <v>6.8212918796606461</v>
      </c>
      <c r="L79" s="63">
        <f t="shared" si="28"/>
        <v>1593265.86846</v>
      </c>
      <c r="M79" s="64">
        <f t="shared" si="29"/>
        <v>0.94999999999999984</v>
      </c>
      <c r="N79" s="63">
        <f t="shared" si="30"/>
        <v>69003.398206667975</v>
      </c>
      <c r="O79" s="64">
        <f t="shared" si="31"/>
        <v>4.1143935606739776E-2</v>
      </c>
      <c r="P79" s="61">
        <v>24913749</v>
      </c>
      <c r="Q79" s="65" t="s">
        <v>22</v>
      </c>
      <c r="R79" s="64">
        <f t="shared" si="32"/>
        <v>14.855060927701158</v>
      </c>
      <c r="S79" s="66">
        <f t="shared" si="33"/>
        <v>8.0337690480405115</v>
      </c>
    </row>
    <row r="80" spans="1:23" s="57" customFormat="1" ht="24" customHeight="1" thickBot="1" x14ac:dyDescent="0.35">
      <c r="A80" s="67" t="s">
        <v>57</v>
      </c>
      <c r="B80" s="68"/>
      <c r="C80" s="68"/>
      <c r="D80" s="68">
        <f>AVERAGE(D2:D79)</f>
        <v>29493.241049458105</v>
      </c>
      <c r="E80" s="69"/>
      <c r="F80" s="69"/>
      <c r="G80" s="70">
        <f>AVERAGE(G2:G79)</f>
        <v>1.2915999873462416</v>
      </c>
      <c r="H80" s="69"/>
      <c r="I80" s="70">
        <f>AVERAGE(I2:I79)</f>
        <v>1.1760990793992154</v>
      </c>
      <c r="J80" s="69"/>
      <c r="K80" s="70">
        <f>AVERAGE(K2:K79)</f>
        <v>1.4374544303768186</v>
      </c>
      <c r="L80" s="69"/>
      <c r="M80" s="70">
        <f>AVERAGE(M2:M79)</f>
        <v>0.9500000000000014</v>
      </c>
      <c r="N80" s="69"/>
      <c r="O80" s="70">
        <f>AVERAGE(O2:O79)</f>
        <v>0.39985901034556509</v>
      </c>
      <c r="P80" s="69"/>
      <c r="Q80" s="71"/>
      <c r="R80" s="72">
        <f>AVERAGE(R2:R79)</f>
        <v>5.2550125074678409</v>
      </c>
      <c r="S80" s="73">
        <f>AVERAGE(S2:S79)</f>
        <v>3.817558077091022</v>
      </c>
      <c r="T80" s="56"/>
      <c r="U80" s="56"/>
      <c r="V80" s="56"/>
      <c r="W80" s="56"/>
    </row>
    <row r="81" spans="1:17" x14ac:dyDescent="0.3">
      <c r="A81" s="14"/>
      <c r="B81" s="23"/>
      <c r="C81" s="23"/>
      <c r="D81" s="23"/>
      <c r="F81" s="19"/>
      <c r="H81" s="19"/>
      <c r="J81" s="19"/>
      <c r="L81" s="19"/>
      <c r="N81" s="19"/>
      <c r="P81" s="19"/>
      <c r="Q81" s="14"/>
    </row>
  </sheetData>
  <autoFilter ref="A1:AN1" xr:uid="{00000000-0009-0000-0000-000000000000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120" zoomScaleNormal="120" workbookViewId="0">
      <selection activeCell="G7" sqref="G7"/>
    </sheetView>
  </sheetViews>
  <sheetFormatPr defaultRowHeight="10.199999999999999" x14ac:dyDescent="0.3"/>
  <cols>
    <col min="1" max="1" width="37.109375" style="5" customWidth="1"/>
    <col min="2" max="2" width="10" style="5" customWidth="1"/>
    <col min="3" max="3" width="9.109375" style="5" customWidth="1"/>
    <col min="4" max="4" width="10.109375" style="5" customWidth="1"/>
    <col min="5" max="5" width="9.21875" style="10" customWidth="1"/>
    <col min="6" max="16384" width="8.88671875" style="5"/>
  </cols>
  <sheetData>
    <row r="1" spans="1:6" ht="61.2" x14ac:dyDescent="0.3">
      <c r="A1" s="38" t="s">
        <v>38</v>
      </c>
      <c r="B1" s="39" t="s">
        <v>39</v>
      </c>
      <c r="C1" s="39" t="s">
        <v>36</v>
      </c>
      <c r="D1" s="39" t="s">
        <v>37</v>
      </c>
      <c r="E1" s="40" t="s">
        <v>35</v>
      </c>
      <c r="F1" s="41" t="s">
        <v>40</v>
      </c>
    </row>
    <row r="2" spans="1:6" x14ac:dyDescent="0.3">
      <c r="A2" s="30" t="s">
        <v>26</v>
      </c>
      <c r="B2" s="4" t="s">
        <v>32</v>
      </c>
      <c r="C2" s="4">
        <v>9</v>
      </c>
      <c r="D2" s="4">
        <v>2.4500000000000002</v>
      </c>
      <c r="E2" s="7">
        <f>C2/C10*100</f>
        <v>11.538461538461538</v>
      </c>
      <c r="F2" s="81">
        <f>SUM(E2:E4)</f>
        <v>52.564102564102569</v>
      </c>
    </row>
    <row r="3" spans="1:6" x14ac:dyDescent="0.3">
      <c r="A3" s="30" t="s">
        <v>26</v>
      </c>
      <c r="B3" s="4" t="s">
        <v>31</v>
      </c>
      <c r="C3" s="4">
        <v>17</v>
      </c>
      <c r="D3" s="4">
        <v>3.47</v>
      </c>
      <c r="E3" s="7">
        <f>C3/C10*100</f>
        <v>21.794871794871796</v>
      </c>
      <c r="F3" s="82"/>
    </row>
    <row r="4" spans="1:6" ht="14.4" customHeight="1" x14ac:dyDescent="0.3">
      <c r="A4" s="30" t="s">
        <v>26</v>
      </c>
      <c r="B4" s="4" t="s">
        <v>30</v>
      </c>
      <c r="C4" s="4">
        <v>15</v>
      </c>
      <c r="D4" s="4">
        <v>4.59</v>
      </c>
      <c r="E4" s="7">
        <f>C4/C10*100</f>
        <v>19.230769230769234</v>
      </c>
      <c r="F4" s="82"/>
    </row>
    <row r="5" spans="1:6" x14ac:dyDescent="0.3">
      <c r="A5" s="30" t="s">
        <v>26</v>
      </c>
      <c r="B5" s="4" t="s">
        <v>29</v>
      </c>
      <c r="C5" s="4">
        <v>17</v>
      </c>
      <c r="D5" s="4">
        <v>5.44</v>
      </c>
      <c r="E5" s="7">
        <f>C5/C10*100</f>
        <v>21.794871794871796</v>
      </c>
      <c r="F5" s="81">
        <f>SUM(E5:E9)</f>
        <v>47.435897435897431</v>
      </c>
    </row>
    <row r="6" spans="1:6" x14ac:dyDescent="0.3">
      <c r="A6" s="30" t="s">
        <v>26</v>
      </c>
      <c r="B6" s="4" t="s">
        <v>27</v>
      </c>
      <c r="C6" s="4">
        <v>7</v>
      </c>
      <c r="D6" s="4">
        <v>6.47</v>
      </c>
      <c r="E6" s="7">
        <f>C6/C10*100</f>
        <v>8.9743589743589745</v>
      </c>
      <c r="F6" s="82"/>
    </row>
    <row r="7" spans="1:6" x14ac:dyDescent="0.3">
      <c r="A7" s="30" t="s">
        <v>26</v>
      </c>
      <c r="B7" s="4" t="s">
        <v>28</v>
      </c>
      <c r="C7" s="4">
        <v>5</v>
      </c>
      <c r="D7" s="4">
        <v>7.32</v>
      </c>
      <c r="E7" s="7">
        <f>C7/C10*100</f>
        <v>6.4102564102564097</v>
      </c>
      <c r="F7" s="82"/>
    </row>
    <row r="8" spans="1:6" x14ac:dyDescent="0.3">
      <c r="A8" s="30" t="s">
        <v>26</v>
      </c>
      <c r="B8" s="4" t="s">
        <v>33</v>
      </c>
      <c r="C8" s="4">
        <v>4</v>
      </c>
      <c r="D8" s="4">
        <v>9.5</v>
      </c>
      <c r="E8" s="7">
        <f>C8/C10*100</f>
        <v>5.1282051282051277</v>
      </c>
      <c r="F8" s="82"/>
    </row>
    <row r="9" spans="1:6" x14ac:dyDescent="0.3">
      <c r="A9" s="30" t="s">
        <v>26</v>
      </c>
      <c r="B9" s="4" t="s">
        <v>34</v>
      </c>
      <c r="C9" s="4">
        <v>4</v>
      </c>
      <c r="D9" s="4">
        <v>11.91</v>
      </c>
      <c r="E9" s="7">
        <f>C9/C10*100</f>
        <v>5.1282051282051277</v>
      </c>
      <c r="F9" s="82"/>
    </row>
    <row r="10" spans="1:6" ht="10.8" thickBot="1" x14ac:dyDescent="0.35">
      <c r="A10" s="31" t="s">
        <v>23</v>
      </c>
      <c r="B10" s="34"/>
      <c r="C10" s="34">
        <f>SUM(C2:C9)</f>
        <v>78</v>
      </c>
      <c r="D10" s="34"/>
      <c r="E10" s="42">
        <f>SUM(E2:E9)</f>
        <v>100</v>
      </c>
      <c r="F10" s="43">
        <f>SUM(F2:F9)</f>
        <v>100</v>
      </c>
    </row>
    <row r="12" spans="1:6" ht="10.8" thickBot="1" x14ac:dyDescent="0.35"/>
    <row r="13" spans="1:6" ht="61.2" x14ac:dyDescent="0.3">
      <c r="A13" s="38" t="s">
        <v>38</v>
      </c>
      <c r="B13" s="39" t="s">
        <v>41</v>
      </c>
      <c r="C13" s="39" t="s">
        <v>36</v>
      </c>
      <c r="D13" s="39" t="s">
        <v>37</v>
      </c>
      <c r="E13" s="40" t="s">
        <v>35</v>
      </c>
      <c r="F13" s="41" t="s">
        <v>40</v>
      </c>
    </row>
    <row r="14" spans="1:6" x14ac:dyDescent="0.3">
      <c r="A14" s="30" t="s">
        <v>26</v>
      </c>
      <c r="B14" s="4" t="s">
        <v>32</v>
      </c>
      <c r="C14" s="4">
        <v>21</v>
      </c>
      <c r="D14" s="4">
        <v>2.31</v>
      </c>
      <c r="E14" s="7">
        <f>C14/C22*100</f>
        <v>26.923076923076923</v>
      </c>
      <c r="F14" s="83">
        <f>SUM(E14:E16)</f>
        <v>87.179487179487182</v>
      </c>
    </row>
    <row r="15" spans="1:6" x14ac:dyDescent="0.3">
      <c r="A15" s="30" t="s">
        <v>26</v>
      </c>
      <c r="B15" s="4" t="s">
        <v>31</v>
      </c>
      <c r="C15" s="4">
        <v>24</v>
      </c>
      <c r="D15" s="4">
        <v>3.38</v>
      </c>
      <c r="E15" s="7">
        <f>C15/C22*100</f>
        <v>30.76923076923077</v>
      </c>
      <c r="F15" s="84"/>
    </row>
    <row r="16" spans="1:6" x14ac:dyDescent="0.3">
      <c r="A16" s="30" t="s">
        <v>26</v>
      </c>
      <c r="B16" s="4" t="s">
        <v>30</v>
      </c>
      <c r="C16" s="4">
        <v>23</v>
      </c>
      <c r="D16" s="4">
        <v>4.8099999999999996</v>
      </c>
      <c r="E16" s="7">
        <f>C16/C22*100</f>
        <v>29.487179487179489</v>
      </c>
      <c r="F16" s="85"/>
    </row>
    <row r="17" spans="1:6" x14ac:dyDescent="0.3">
      <c r="A17" s="30" t="s">
        <v>26</v>
      </c>
      <c r="B17" s="4" t="s">
        <v>29</v>
      </c>
      <c r="C17" s="4">
        <v>4</v>
      </c>
      <c r="D17" s="4">
        <v>5.64</v>
      </c>
      <c r="E17" s="7">
        <f>C17/C22*100</f>
        <v>5.1282051282051277</v>
      </c>
      <c r="F17" s="83">
        <f>SUM(E17:E21)</f>
        <v>12.820512820512819</v>
      </c>
    </row>
    <row r="18" spans="1:6" x14ac:dyDescent="0.3">
      <c r="A18" s="30" t="s">
        <v>26</v>
      </c>
      <c r="B18" s="4" t="s">
        <v>27</v>
      </c>
      <c r="C18" s="4">
        <v>4</v>
      </c>
      <c r="D18" s="4">
        <v>6.54</v>
      </c>
      <c r="E18" s="7">
        <f>C18/C22*100</f>
        <v>5.1282051282051277</v>
      </c>
      <c r="F18" s="84"/>
    </row>
    <row r="19" spans="1:6" x14ac:dyDescent="0.3">
      <c r="A19" s="30" t="s">
        <v>26</v>
      </c>
      <c r="B19" s="4" t="s">
        <v>28</v>
      </c>
      <c r="C19" s="4">
        <v>0</v>
      </c>
      <c r="D19" s="4">
        <v>0</v>
      </c>
      <c r="E19" s="7">
        <f>C19/C22*100</f>
        <v>0</v>
      </c>
      <c r="F19" s="84"/>
    </row>
    <row r="20" spans="1:6" x14ac:dyDescent="0.3">
      <c r="A20" s="30" t="s">
        <v>26</v>
      </c>
      <c r="B20" s="4" t="s">
        <v>33</v>
      </c>
      <c r="C20" s="4">
        <v>2</v>
      </c>
      <c r="D20" s="4">
        <v>8.1199999999999992</v>
      </c>
      <c r="E20" s="7">
        <f>C20/C22*100</f>
        <v>2.5641025641025639</v>
      </c>
      <c r="F20" s="84"/>
    </row>
    <row r="21" spans="1:6" x14ac:dyDescent="0.3">
      <c r="A21" s="30" t="s">
        <v>26</v>
      </c>
      <c r="B21" s="4" t="s">
        <v>34</v>
      </c>
      <c r="C21" s="4"/>
      <c r="D21" s="4"/>
      <c r="E21" s="7">
        <f>C21/C22*100</f>
        <v>0</v>
      </c>
      <c r="F21" s="85"/>
    </row>
    <row r="22" spans="1:6" ht="10.8" thickBot="1" x14ac:dyDescent="0.35">
      <c r="A22" s="31" t="s">
        <v>23</v>
      </c>
      <c r="B22" s="34"/>
      <c r="C22" s="34">
        <f>SUM(C14:C21)</f>
        <v>78</v>
      </c>
      <c r="D22" s="34"/>
      <c r="E22" s="42">
        <f>SUM(E14:E21)</f>
        <v>100</v>
      </c>
      <c r="F22" s="43">
        <f>SUM(F14:F21)</f>
        <v>100</v>
      </c>
    </row>
    <row r="24" spans="1:6" ht="10.8" thickBot="1" x14ac:dyDescent="0.35"/>
    <row r="25" spans="1:6" ht="61.2" x14ac:dyDescent="0.3">
      <c r="A25" s="38" t="s">
        <v>38</v>
      </c>
      <c r="B25" s="39" t="s">
        <v>41</v>
      </c>
      <c r="C25" s="39" t="s">
        <v>36</v>
      </c>
      <c r="D25" s="39" t="s">
        <v>37</v>
      </c>
      <c r="E25" s="40" t="s">
        <v>35</v>
      </c>
      <c r="F25" s="41" t="s">
        <v>42</v>
      </c>
    </row>
    <row r="26" spans="1:6" x14ac:dyDescent="0.3">
      <c r="A26" s="30" t="s">
        <v>26</v>
      </c>
      <c r="B26" s="4" t="s">
        <v>32</v>
      </c>
      <c r="C26" s="4">
        <v>21</v>
      </c>
      <c r="D26" s="4">
        <v>2.31</v>
      </c>
      <c r="E26" s="7">
        <f>C26/C34*100</f>
        <v>26.923076923076923</v>
      </c>
      <c r="F26" s="81">
        <f>SUM(E26:E27)</f>
        <v>57.692307692307693</v>
      </c>
    </row>
    <row r="27" spans="1:6" ht="11.4" customHeight="1" x14ac:dyDescent="0.3">
      <c r="A27" s="30" t="s">
        <v>26</v>
      </c>
      <c r="B27" s="4" t="s">
        <v>31</v>
      </c>
      <c r="C27" s="4">
        <v>24</v>
      </c>
      <c r="D27" s="4">
        <v>3.38</v>
      </c>
      <c r="E27" s="7">
        <f>C27/C34*100</f>
        <v>30.76923076923077</v>
      </c>
      <c r="F27" s="81"/>
    </row>
    <row r="28" spans="1:6" ht="11.4" customHeight="1" x14ac:dyDescent="0.3">
      <c r="A28" s="30" t="s">
        <v>26</v>
      </c>
      <c r="B28" s="4" t="s">
        <v>30</v>
      </c>
      <c r="C28" s="4">
        <v>23</v>
      </c>
      <c r="D28" s="4">
        <v>4.8099999999999996</v>
      </c>
      <c r="E28" s="7">
        <f>C28/C34*100</f>
        <v>29.487179487179489</v>
      </c>
      <c r="F28" s="81">
        <f>SUM(E28:E33)</f>
        <v>42.307692307692299</v>
      </c>
    </row>
    <row r="29" spans="1:6" x14ac:dyDescent="0.3">
      <c r="A29" s="30" t="s">
        <v>26</v>
      </c>
      <c r="B29" s="4" t="s">
        <v>29</v>
      </c>
      <c r="C29" s="4">
        <v>4</v>
      </c>
      <c r="D29" s="4">
        <v>5.64</v>
      </c>
      <c r="E29" s="7">
        <f>C29/C34*100</f>
        <v>5.1282051282051277</v>
      </c>
      <c r="F29" s="81"/>
    </row>
    <row r="30" spans="1:6" ht="11.4" customHeight="1" x14ac:dyDescent="0.3">
      <c r="A30" s="30" t="s">
        <v>26</v>
      </c>
      <c r="B30" s="4" t="s">
        <v>27</v>
      </c>
      <c r="C30" s="4">
        <v>4</v>
      </c>
      <c r="D30" s="4">
        <v>6.54</v>
      </c>
      <c r="E30" s="7">
        <f>C30/C34*100</f>
        <v>5.1282051282051277</v>
      </c>
      <c r="F30" s="81"/>
    </row>
    <row r="31" spans="1:6" ht="11.4" customHeight="1" x14ac:dyDescent="0.3">
      <c r="A31" s="30" t="s">
        <v>26</v>
      </c>
      <c r="B31" s="4" t="s">
        <v>28</v>
      </c>
      <c r="C31" s="4">
        <v>0</v>
      </c>
      <c r="D31" s="4">
        <v>0</v>
      </c>
      <c r="E31" s="7">
        <f>C31/C34*100</f>
        <v>0</v>
      </c>
      <c r="F31" s="81"/>
    </row>
    <row r="32" spans="1:6" ht="11.4" customHeight="1" x14ac:dyDescent="0.3">
      <c r="A32" s="30" t="s">
        <v>26</v>
      </c>
      <c r="B32" s="4" t="s">
        <v>33</v>
      </c>
      <c r="C32" s="4">
        <v>2</v>
      </c>
      <c r="D32" s="4">
        <v>8.1199999999999992</v>
      </c>
      <c r="E32" s="7">
        <f>C32/C34*100</f>
        <v>2.5641025641025639</v>
      </c>
      <c r="F32" s="81"/>
    </row>
    <row r="33" spans="1:6" ht="11.4" customHeight="1" x14ac:dyDescent="0.3">
      <c r="A33" s="30" t="s">
        <v>26</v>
      </c>
      <c r="B33" s="4" t="s">
        <v>34</v>
      </c>
      <c r="C33" s="4"/>
      <c r="D33" s="4"/>
      <c r="E33" s="7">
        <f>C33/C34*100</f>
        <v>0</v>
      </c>
      <c r="F33" s="81"/>
    </row>
    <row r="34" spans="1:6" ht="10.8" thickBot="1" x14ac:dyDescent="0.35">
      <c r="A34" s="31" t="s">
        <v>23</v>
      </c>
      <c r="B34" s="34"/>
      <c r="C34" s="34">
        <f>SUM(C26:C33)</f>
        <v>78</v>
      </c>
      <c r="D34" s="34"/>
      <c r="E34" s="42">
        <f>SUM(E26:E33)</f>
        <v>100</v>
      </c>
      <c r="F34" s="43">
        <f>SUM(F26:F33)</f>
        <v>100</v>
      </c>
    </row>
  </sheetData>
  <mergeCells count="6">
    <mergeCell ref="F28:F33"/>
    <mergeCell ref="F2:F4"/>
    <mergeCell ref="F5:F9"/>
    <mergeCell ref="F14:F16"/>
    <mergeCell ref="F17:F21"/>
    <mergeCell ref="F26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workbookViewId="0">
      <selection activeCell="M12" sqref="M12"/>
    </sheetView>
  </sheetViews>
  <sheetFormatPr defaultRowHeight="10.199999999999999" x14ac:dyDescent="0.3"/>
  <cols>
    <col min="1" max="1" width="10.5546875" style="5" customWidth="1"/>
    <col min="2" max="2" width="12.88671875" style="5" customWidth="1"/>
    <col min="3" max="3" width="9.109375" style="5" customWidth="1"/>
    <col min="4" max="4" width="10" style="5" customWidth="1"/>
    <col min="5" max="5" width="10.88671875" style="5" customWidth="1"/>
    <col min="6" max="6" width="8.5546875" style="5" customWidth="1"/>
    <col min="7" max="7" width="10.33203125" style="5" customWidth="1"/>
    <col min="8" max="8" width="9.77734375" style="5" customWidth="1"/>
    <col min="9" max="10" width="8.88671875" style="5"/>
    <col min="11" max="11" width="11.77734375" style="5" customWidth="1"/>
    <col min="12" max="16384" width="8.88671875" style="5"/>
  </cols>
  <sheetData>
    <row r="1" spans="1:11" s="35" customFormat="1" ht="28.2" customHeight="1" x14ac:dyDescent="0.3">
      <c r="A1" s="86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1" ht="81.599999999999994" x14ac:dyDescent="0.3">
      <c r="A2" s="28" t="s">
        <v>43</v>
      </c>
      <c r="B2" s="2" t="s">
        <v>44</v>
      </c>
      <c r="C2" s="2" t="s">
        <v>47</v>
      </c>
      <c r="D2" s="11" t="s">
        <v>46</v>
      </c>
      <c r="E2" s="11" t="s">
        <v>45</v>
      </c>
      <c r="F2" s="11" t="s">
        <v>67</v>
      </c>
      <c r="G2" s="11" t="s">
        <v>48</v>
      </c>
      <c r="H2" s="11" t="s">
        <v>49</v>
      </c>
      <c r="I2" s="26" t="s">
        <v>50</v>
      </c>
      <c r="J2" s="27" t="s">
        <v>70</v>
      </c>
      <c r="K2" s="29" t="s">
        <v>52</v>
      </c>
    </row>
    <row r="3" spans="1:11" x14ac:dyDescent="0.3">
      <c r="A3" s="30" t="s">
        <v>16</v>
      </c>
      <c r="B3" s="44">
        <f>26000*C3</f>
        <v>2600000</v>
      </c>
      <c r="C3" s="6">
        <v>100</v>
      </c>
      <c r="D3" s="15">
        <f>B3*0.95%</f>
        <v>24700</v>
      </c>
      <c r="E3" s="15">
        <f>B3*10%*19.5%</f>
        <v>50700</v>
      </c>
      <c r="F3" s="15">
        <v>3</v>
      </c>
      <c r="G3" s="15">
        <f>F3*10000*12*19.5%</f>
        <v>70200</v>
      </c>
      <c r="H3" s="75">
        <f>G3+E3+D3</f>
        <v>145600</v>
      </c>
      <c r="I3" s="4">
        <f>H3/B3*100</f>
        <v>5.6000000000000005</v>
      </c>
      <c r="J3" s="75">
        <f>B3*5%</f>
        <v>130000</v>
      </c>
      <c r="K3" s="74" t="s">
        <v>20</v>
      </c>
    </row>
    <row r="4" spans="1:11" ht="10.8" thickBot="1" x14ac:dyDescent="0.35">
      <c r="A4" s="31" t="s">
        <v>16</v>
      </c>
      <c r="B4" s="45">
        <f>26000*C4</f>
        <v>390000000</v>
      </c>
      <c r="C4" s="32">
        <v>15000</v>
      </c>
      <c r="D4" s="33">
        <f>B4*0.95%</f>
        <v>3705000</v>
      </c>
      <c r="E4" s="33">
        <f>B4*10%*19.5%</f>
        <v>7605000</v>
      </c>
      <c r="F4" s="33">
        <v>350</v>
      </c>
      <c r="G4" s="33">
        <f>F4*10000*12*19.5%</f>
        <v>8190000</v>
      </c>
      <c r="H4" s="76">
        <f>G4+E4+D4</f>
        <v>19500000</v>
      </c>
      <c r="I4" s="34">
        <f>H4/B4*100</f>
        <v>5</v>
      </c>
      <c r="J4" s="76">
        <f>B4*5%</f>
        <v>19500000</v>
      </c>
      <c r="K4" s="36" t="s">
        <v>20</v>
      </c>
    </row>
    <row r="5" spans="1:11" s="14" customFormat="1" x14ac:dyDescent="0.3"/>
    <row r="6" spans="1:11" s="14" customFormat="1" x14ac:dyDescent="0.3"/>
    <row r="7" spans="1:11" s="14" customFormat="1" ht="10.8" thickBot="1" x14ac:dyDescent="0.35"/>
    <row r="8" spans="1:11" s="37" customFormat="1" ht="21" customHeight="1" x14ac:dyDescent="0.3">
      <c r="A8" s="89" t="s">
        <v>68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81.599999999999994" x14ac:dyDescent="0.3">
      <c r="A9" s="28" t="s">
        <v>43</v>
      </c>
      <c r="B9" s="2" t="s">
        <v>44</v>
      </c>
      <c r="C9" s="2" t="s">
        <v>47</v>
      </c>
      <c r="D9" s="11" t="s">
        <v>46</v>
      </c>
      <c r="E9" s="11" t="s">
        <v>51</v>
      </c>
      <c r="F9" s="11" t="s">
        <v>69</v>
      </c>
      <c r="G9" s="11" t="s">
        <v>48</v>
      </c>
      <c r="H9" s="11" t="s">
        <v>49</v>
      </c>
      <c r="I9" s="26" t="s">
        <v>50</v>
      </c>
      <c r="J9" s="27" t="s">
        <v>70</v>
      </c>
      <c r="K9" s="29" t="s">
        <v>52</v>
      </c>
    </row>
    <row r="10" spans="1:11" x14ac:dyDescent="0.3">
      <c r="A10" s="30" t="s">
        <v>16</v>
      </c>
      <c r="B10" s="44">
        <f>26000*C10</f>
        <v>2600000</v>
      </c>
      <c r="C10" s="6">
        <v>100</v>
      </c>
      <c r="D10" s="15">
        <f>B10*0.95%</f>
        <v>24700</v>
      </c>
      <c r="E10" s="15">
        <f>B10*8%*19.5%</f>
        <v>40560</v>
      </c>
      <c r="F10" s="15">
        <v>3</v>
      </c>
      <c r="G10" s="15">
        <f>F10*8000*12*19.5%</f>
        <v>56160</v>
      </c>
      <c r="H10" s="75">
        <f>G10+E10+D10</f>
        <v>121420</v>
      </c>
      <c r="I10" s="4">
        <f>H10/B10*100</f>
        <v>4.67</v>
      </c>
      <c r="J10" s="75">
        <f>B10*5%</f>
        <v>130000</v>
      </c>
      <c r="K10" s="79">
        <f>H10-J10</f>
        <v>-8580</v>
      </c>
    </row>
    <row r="11" spans="1:11" ht="10.8" thickBot="1" x14ac:dyDescent="0.35">
      <c r="A11" s="31" t="s">
        <v>16</v>
      </c>
      <c r="B11" s="45">
        <f>26000*C11</f>
        <v>390000000</v>
      </c>
      <c r="C11" s="32">
        <v>15000</v>
      </c>
      <c r="D11" s="33">
        <f>B11*0.95%</f>
        <v>3705000</v>
      </c>
      <c r="E11" s="33">
        <f>B11*8%*19.5%</f>
        <v>6084000</v>
      </c>
      <c r="F11" s="33">
        <v>350</v>
      </c>
      <c r="G11" s="33">
        <f>F11*8000*12*19.5%</f>
        <v>6552000</v>
      </c>
      <c r="H11" s="76">
        <f>G11+E11+D11</f>
        <v>16341000</v>
      </c>
      <c r="I11" s="34">
        <f>H11/B11*100</f>
        <v>4.1900000000000004</v>
      </c>
      <c r="J11" s="76">
        <f>B11*5%</f>
        <v>19500000</v>
      </c>
      <c r="K11" s="80">
        <f>H11-J11</f>
        <v>-3159000</v>
      </c>
    </row>
    <row r="12" spans="1:11" s="14" customFormat="1" x14ac:dyDescent="0.3"/>
    <row r="13" spans="1:11" s="14" customFormat="1" x14ac:dyDescent="0.3"/>
    <row r="14" spans="1:11" s="14" customFormat="1" ht="10.8" thickBot="1" x14ac:dyDescent="0.35"/>
    <row r="15" spans="1:11" s="14" customFormat="1" ht="21" customHeight="1" x14ac:dyDescent="0.3">
      <c r="A15" s="89" t="s">
        <v>55</v>
      </c>
      <c r="B15" s="90"/>
      <c r="C15" s="90"/>
      <c r="D15" s="90"/>
      <c r="E15" s="90"/>
      <c r="F15" s="90"/>
      <c r="G15" s="90"/>
      <c r="H15" s="90"/>
      <c r="I15" s="90"/>
      <c r="J15" s="90"/>
      <c r="K15" s="91"/>
    </row>
    <row r="16" spans="1:11" ht="81.599999999999994" x14ac:dyDescent="0.3">
      <c r="A16" s="1" t="s">
        <v>43</v>
      </c>
      <c r="B16" s="2" t="s">
        <v>44</v>
      </c>
      <c r="C16" s="2" t="s">
        <v>47</v>
      </c>
      <c r="D16" s="11" t="s">
        <v>46</v>
      </c>
      <c r="E16" s="11" t="s">
        <v>54</v>
      </c>
      <c r="F16" s="11" t="s">
        <v>53</v>
      </c>
      <c r="G16" s="11" t="s">
        <v>48</v>
      </c>
      <c r="H16" s="11" t="s">
        <v>49</v>
      </c>
      <c r="I16" s="26" t="s">
        <v>50</v>
      </c>
      <c r="J16" s="27" t="s">
        <v>70</v>
      </c>
      <c r="K16" s="16" t="s">
        <v>52</v>
      </c>
    </row>
    <row r="17" spans="1:11" x14ac:dyDescent="0.3">
      <c r="A17" s="4" t="s">
        <v>16</v>
      </c>
      <c r="B17" s="44">
        <f>26000*C17</f>
        <v>2600000</v>
      </c>
      <c r="C17" s="6">
        <v>100</v>
      </c>
      <c r="D17" s="15">
        <f>B17*0.95%</f>
        <v>24700</v>
      </c>
      <c r="E17" s="15">
        <f>B17*5%*19.5%</f>
        <v>25350</v>
      </c>
      <c r="F17" s="15">
        <v>3</v>
      </c>
      <c r="G17" s="15">
        <f>F17*6000*12*19.5%</f>
        <v>42120</v>
      </c>
      <c r="H17" s="75">
        <f>G17+E17+D17</f>
        <v>92170</v>
      </c>
      <c r="I17" s="6">
        <f>H17/B17*100</f>
        <v>3.5450000000000004</v>
      </c>
      <c r="J17" s="75">
        <f>B17*5%</f>
        <v>130000</v>
      </c>
      <c r="K17" s="78">
        <f>H17-J17</f>
        <v>-37830</v>
      </c>
    </row>
    <row r="18" spans="1:11" x14ac:dyDescent="0.3">
      <c r="A18" s="4" t="s">
        <v>16</v>
      </c>
      <c r="B18" s="44">
        <f>26000*C18</f>
        <v>390000000</v>
      </c>
      <c r="C18" s="6">
        <v>15000</v>
      </c>
      <c r="D18" s="15">
        <f>B18*0.95%</f>
        <v>3705000</v>
      </c>
      <c r="E18" s="15">
        <f>B18*5%*19.5%</f>
        <v>3802500</v>
      </c>
      <c r="F18" s="15">
        <v>350</v>
      </c>
      <c r="G18" s="15">
        <f>F18*6000*12*19.5%</f>
        <v>4914000</v>
      </c>
      <c r="H18" s="75">
        <f>G18+E18+D18</f>
        <v>12421500</v>
      </c>
      <c r="I18" s="6">
        <f>H18/B18*100</f>
        <v>3.1850000000000005</v>
      </c>
      <c r="J18" s="75">
        <f>B18*5%</f>
        <v>19500000</v>
      </c>
      <c r="K18" s="78">
        <f>H18-J18</f>
        <v>-7078500</v>
      </c>
    </row>
  </sheetData>
  <mergeCells count="3">
    <mergeCell ref="A1:K1"/>
    <mergeCell ref="A8:K8"/>
    <mergeCell ref="A15:K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A385-C787-44F0-AC5F-C62F09B8191E}">
  <dimension ref="A1:K18"/>
  <sheetViews>
    <sheetView workbookViewId="0">
      <selection activeCell="J16" sqref="J16"/>
    </sheetView>
  </sheetViews>
  <sheetFormatPr defaultRowHeight="10.199999999999999" x14ac:dyDescent="0.3"/>
  <cols>
    <col min="1" max="1" width="10.5546875" style="5" customWidth="1"/>
    <col min="2" max="2" width="12.88671875" style="5" customWidth="1"/>
    <col min="3" max="3" width="9.109375" style="5" customWidth="1"/>
    <col min="4" max="4" width="10" style="5" customWidth="1"/>
    <col min="5" max="5" width="10.88671875" style="5" customWidth="1"/>
    <col min="6" max="6" width="8.5546875" style="5" customWidth="1"/>
    <col min="7" max="7" width="10.33203125" style="5" customWidth="1"/>
    <col min="8" max="8" width="9.77734375" style="5" customWidth="1"/>
    <col min="9" max="10" width="8.88671875" style="5"/>
    <col min="11" max="11" width="11.77734375" style="5" customWidth="1"/>
    <col min="12" max="16384" width="8.88671875" style="5"/>
  </cols>
  <sheetData>
    <row r="1" spans="1:11" s="35" customFormat="1" ht="28.2" customHeight="1" x14ac:dyDescent="0.3">
      <c r="A1" s="86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1" ht="81.599999999999994" x14ac:dyDescent="0.3">
      <c r="A2" s="28" t="s">
        <v>43</v>
      </c>
      <c r="B2" s="2" t="s">
        <v>74</v>
      </c>
      <c r="C2" s="2" t="s">
        <v>47</v>
      </c>
      <c r="D2" s="11" t="s">
        <v>46</v>
      </c>
      <c r="E2" s="11" t="s">
        <v>45</v>
      </c>
      <c r="F2" s="11" t="s">
        <v>67</v>
      </c>
      <c r="G2" s="11" t="s">
        <v>48</v>
      </c>
      <c r="H2" s="11" t="s">
        <v>49</v>
      </c>
      <c r="I2" s="26" t="s">
        <v>50</v>
      </c>
      <c r="J2" s="27" t="s">
        <v>70</v>
      </c>
      <c r="K2" s="29" t="s">
        <v>52</v>
      </c>
    </row>
    <row r="3" spans="1:11" x14ac:dyDescent="0.3">
      <c r="A3" s="30" t="s">
        <v>16</v>
      </c>
      <c r="B3" s="44">
        <f>28000*C3</f>
        <v>2800000</v>
      </c>
      <c r="C3" s="6">
        <v>100</v>
      </c>
      <c r="D3" s="15">
        <f>B3*0.95%</f>
        <v>26600</v>
      </c>
      <c r="E3" s="15">
        <f>B3*10%*19.5%</f>
        <v>54600</v>
      </c>
      <c r="F3" s="15">
        <v>3</v>
      </c>
      <c r="G3" s="15">
        <f>F3*10000*12*19.5%</f>
        <v>70200</v>
      </c>
      <c r="H3" s="75">
        <f>G3+E3+D3</f>
        <v>151400</v>
      </c>
      <c r="I3" s="6">
        <f>H3/B3*100</f>
        <v>5.4071428571428566</v>
      </c>
      <c r="J3" s="75">
        <f>B3*5%</f>
        <v>140000</v>
      </c>
      <c r="K3" s="79" t="s">
        <v>20</v>
      </c>
    </row>
    <row r="4" spans="1:11" ht="10.8" thickBot="1" x14ac:dyDescent="0.35">
      <c r="A4" s="31" t="s">
        <v>16</v>
      </c>
      <c r="B4" s="45">
        <f>28000*C4</f>
        <v>420000000</v>
      </c>
      <c r="C4" s="32">
        <v>15000</v>
      </c>
      <c r="D4" s="33">
        <f>B4*0.95%</f>
        <v>3990000</v>
      </c>
      <c r="E4" s="33">
        <f>B4*10%*19.5%</f>
        <v>8190000</v>
      </c>
      <c r="F4" s="33">
        <v>350</v>
      </c>
      <c r="G4" s="33">
        <f>F4*10000*12*19.5%</f>
        <v>8190000</v>
      </c>
      <c r="H4" s="76">
        <f>G4+E4+D4</f>
        <v>20370000</v>
      </c>
      <c r="I4" s="32">
        <f>H4/B4*100</f>
        <v>4.8500000000000005</v>
      </c>
      <c r="J4" s="76">
        <f>B4*5%</f>
        <v>21000000</v>
      </c>
      <c r="K4" s="80">
        <f>H4-J4</f>
        <v>-630000</v>
      </c>
    </row>
    <row r="5" spans="1:11" s="14" customFormat="1" x14ac:dyDescent="0.3"/>
    <row r="6" spans="1:11" s="14" customFormat="1" x14ac:dyDescent="0.3"/>
    <row r="7" spans="1:11" s="14" customFormat="1" ht="10.8" thickBot="1" x14ac:dyDescent="0.35"/>
    <row r="8" spans="1:11" s="37" customFormat="1" ht="21" customHeight="1" x14ac:dyDescent="0.3">
      <c r="A8" s="89" t="s">
        <v>68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81.599999999999994" x14ac:dyDescent="0.3">
      <c r="A9" s="28" t="s">
        <v>43</v>
      </c>
      <c r="B9" s="2" t="s">
        <v>74</v>
      </c>
      <c r="C9" s="2" t="s">
        <v>47</v>
      </c>
      <c r="D9" s="11" t="s">
        <v>46</v>
      </c>
      <c r="E9" s="11" t="s">
        <v>51</v>
      </c>
      <c r="F9" s="11" t="s">
        <v>69</v>
      </c>
      <c r="G9" s="11" t="s">
        <v>48</v>
      </c>
      <c r="H9" s="11" t="s">
        <v>49</v>
      </c>
      <c r="I9" s="26" t="s">
        <v>50</v>
      </c>
      <c r="J9" s="27" t="s">
        <v>70</v>
      </c>
      <c r="K9" s="29" t="s">
        <v>52</v>
      </c>
    </row>
    <row r="10" spans="1:11" x14ac:dyDescent="0.3">
      <c r="A10" s="30" t="s">
        <v>16</v>
      </c>
      <c r="B10" s="44">
        <f>28000*C10</f>
        <v>2800000</v>
      </c>
      <c r="C10" s="6">
        <v>100</v>
      </c>
      <c r="D10" s="15">
        <f>B10*0.95%</f>
        <v>26600</v>
      </c>
      <c r="E10" s="15">
        <f>B10*8%*19.5%</f>
        <v>43680</v>
      </c>
      <c r="F10" s="15">
        <v>3</v>
      </c>
      <c r="G10" s="15">
        <f>F10*8000*12*19.5%</f>
        <v>56160</v>
      </c>
      <c r="H10" s="15">
        <f>G10+E10+D10</f>
        <v>126440</v>
      </c>
      <c r="I10" s="6">
        <f>H10/B10*100</f>
        <v>4.5157142857142851</v>
      </c>
      <c r="J10" s="75">
        <f>B10*5%</f>
        <v>140000</v>
      </c>
      <c r="K10" s="79">
        <f>H10-J10</f>
        <v>-13560</v>
      </c>
    </row>
    <row r="11" spans="1:11" ht="10.8" thickBot="1" x14ac:dyDescent="0.35">
      <c r="A11" s="31" t="s">
        <v>16</v>
      </c>
      <c r="B11" s="45">
        <f>28000*C11</f>
        <v>420000000</v>
      </c>
      <c r="C11" s="32">
        <v>15000</v>
      </c>
      <c r="D11" s="33">
        <f>B11*0.95%</f>
        <v>3990000</v>
      </c>
      <c r="E11" s="33">
        <f>B11*8%*19.5%</f>
        <v>6552000</v>
      </c>
      <c r="F11" s="33">
        <v>350</v>
      </c>
      <c r="G11" s="33">
        <f>F11*8000*12*19.5%</f>
        <v>6552000</v>
      </c>
      <c r="H11" s="33">
        <f>G11+E11+D11</f>
        <v>17094000</v>
      </c>
      <c r="I11" s="32">
        <f>H11/B11*100</f>
        <v>4.07</v>
      </c>
      <c r="J11" s="76">
        <f>B11*5%</f>
        <v>21000000</v>
      </c>
      <c r="K11" s="80">
        <f>H11-J11</f>
        <v>-3906000</v>
      </c>
    </row>
    <row r="12" spans="1:11" s="14" customFormat="1" x14ac:dyDescent="0.3"/>
    <row r="13" spans="1:11" s="14" customFormat="1" x14ac:dyDescent="0.3"/>
    <row r="14" spans="1:11" s="14" customFormat="1" ht="10.8" thickBot="1" x14ac:dyDescent="0.35"/>
    <row r="15" spans="1:11" s="14" customFormat="1" ht="21" customHeight="1" x14ac:dyDescent="0.3">
      <c r="A15" s="89" t="s">
        <v>55</v>
      </c>
      <c r="B15" s="90"/>
      <c r="C15" s="90"/>
      <c r="D15" s="90"/>
      <c r="E15" s="90"/>
      <c r="F15" s="90"/>
      <c r="G15" s="90"/>
      <c r="H15" s="90"/>
      <c r="I15" s="90"/>
      <c r="J15" s="90"/>
      <c r="K15" s="91"/>
    </row>
    <row r="16" spans="1:11" ht="81.599999999999994" x14ac:dyDescent="0.3">
      <c r="A16" s="1" t="s">
        <v>43</v>
      </c>
      <c r="B16" s="2" t="s">
        <v>74</v>
      </c>
      <c r="C16" s="2" t="s">
        <v>47</v>
      </c>
      <c r="D16" s="11" t="s">
        <v>46</v>
      </c>
      <c r="E16" s="11" t="s">
        <v>54</v>
      </c>
      <c r="F16" s="11" t="s">
        <v>53</v>
      </c>
      <c r="G16" s="11" t="s">
        <v>48</v>
      </c>
      <c r="H16" s="11" t="s">
        <v>49</v>
      </c>
      <c r="I16" s="26" t="s">
        <v>50</v>
      </c>
      <c r="J16" s="27" t="s">
        <v>70</v>
      </c>
      <c r="K16" s="16" t="s">
        <v>52</v>
      </c>
    </row>
    <row r="17" spans="1:11" x14ac:dyDescent="0.3">
      <c r="A17" s="4" t="s">
        <v>16</v>
      </c>
      <c r="B17" s="44">
        <f>28000*C17</f>
        <v>2800000</v>
      </c>
      <c r="C17" s="6">
        <v>100</v>
      </c>
      <c r="D17" s="15">
        <f>B17*0.95%</f>
        <v>26600</v>
      </c>
      <c r="E17" s="15">
        <f>B17*5%*19.5%</f>
        <v>27300</v>
      </c>
      <c r="F17" s="15">
        <v>3</v>
      </c>
      <c r="G17" s="15">
        <f>F17*6000*12*19.5%</f>
        <v>42120</v>
      </c>
      <c r="H17" s="15">
        <f>G17+E17+D17</f>
        <v>96020</v>
      </c>
      <c r="I17" s="6">
        <f>H17/B17*100</f>
        <v>3.4292857142857147</v>
      </c>
      <c r="J17" s="75">
        <f>B17*5%</f>
        <v>140000</v>
      </c>
      <c r="K17" s="78">
        <f>H17-J17</f>
        <v>-43980</v>
      </c>
    </row>
    <row r="18" spans="1:11" x14ac:dyDescent="0.3">
      <c r="A18" s="4" t="s">
        <v>16</v>
      </c>
      <c r="B18" s="44">
        <f>28000*C18</f>
        <v>420000000</v>
      </c>
      <c r="C18" s="6">
        <v>15000</v>
      </c>
      <c r="D18" s="15">
        <f>B18*0.95%</f>
        <v>3990000</v>
      </c>
      <c r="E18" s="15">
        <f>B18*5%*19.5%</f>
        <v>4095000</v>
      </c>
      <c r="F18" s="15">
        <v>350</v>
      </c>
      <c r="G18" s="15">
        <f>F18*6000*12*19.5%</f>
        <v>4914000</v>
      </c>
      <c r="H18" s="15">
        <f>G18+E18+D18</f>
        <v>12999000</v>
      </c>
      <c r="I18" s="6">
        <f>H18/B18*100</f>
        <v>3.0949999999999998</v>
      </c>
      <c r="J18" s="75">
        <f>B18*5%</f>
        <v>21000000</v>
      </c>
      <c r="K18" s="78">
        <f>H18-J18</f>
        <v>-8001000</v>
      </c>
    </row>
  </sheetData>
  <mergeCells count="3">
    <mergeCell ref="A1:K1"/>
    <mergeCell ref="A8:K8"/>
    <mergeCell ref="A15:K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3A5F-62C4-4D92-8B0D-62276595F67D}">
  <dimension ref="A1:K18"/>
  <sheetViews>
    <sheetView workbookViewId="0">
      <selection activeCell="N16" sqref="N16"/>
    </sheetView>
  </sheetViews>
  <sheetFormatPr defaultRowHeight="10.199999999999999" x14ac:dyDescent="0.3"/>
  <cols>
    <col min="1" max="1" width="10.5546875" style="5" customWidth="1"/>
    <col min="2" max="2" width="12.88671875" style="5" customWidth="1"/>
    <col min="3" max="3" width="9.109375" style="5" customWidth="1"/>
    <col min="4" max="4" width="10" style="5" customWidth="1"/>
    <col min="5" max="5" width="10.88671875" style="5" customWidth="1"/>
    <col min="6" max="6" width="8.5546875" style="5" customWidth="1"/>
    <col min="7" max="7" width="10.33203125" style="5" customWidth="1"/>
    <col min="8" max="8" width="9.77734375" style="5" customWidth="1"/>
    <col min="9" max="10" width="8.88671875" style="5"/>
    <col min="11" max="11" width="11.77734375" style="5" customWidth="1"/>
    <col min="12" max="16384" width="8.88671875" style="5"/>
  </cols>
  <sheetData>
    <row r="1" spans="1:11" s="35" customFormat="1" ht="28.2" customHeight="1" x14ac:dyDescent="0.3">
      <c r="A1" s="86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1" ht="81.599999999999994" x14ac:dyDescent="0.3">
      <c r="A2" s="28" t="s">
        <v>43</v>
      </c>
      <c r="B2" s="2" t="s">
        <v>73</v>
      </c>
      <c r="C2" s="2" t="s">
        <v>47</v>
      </c>
      <c r="D2" s="11" t="s">
        <v>46</v>
      </c>
      <c r="E2" s="11" t="s">
        <v>45</v>
      </c>
      <c r="F2" s="11" t="s">
        <v>67</v>
      </c>
      <c r="G2" s="11" t="s">
        <v>48</v>
      </c>
      <c r="H2" s="11" t="s">
        <v>49</v>
      </c>
      <c r="I2" s="26" t="s">
        <v>50</v>
      </c>
      <c r="J2" s="27" t="s">
        <v>70</v>
      </c>
      <c r="K2" s="29" t="s">
        <v>52</v>
      </c>
    </row>
    <row r="3" spans="1:11" x14ac:dyDescent="0.3">
      <c r="A3" s="30" t="s">
        <v>16</v>
      </c>
      <c r="B3" s="44">
        <f>29500*C3</f>
        <v>2950000</v>
      </c>
      <c r="C3" s="6">
        <v>100</v>
      </c>
      <c r="D3" s="15">
        <f>B3*0.95%</f>
        <v>28025</v>
      </c>
      <c r="E3" s="15">
        <f>B3*10%*19.5%</f>
        <v>57525</v>
      </c>
      <c r="F3" s="15">
        <v>3</v>
      </c>
      <c r="G3" s="15">
        <f>F3*10000*12*19.5%</f>
        <v>70200</v>
      </c>
      <c r="H3" s="75">
        <f>G3+E3+D3</f>
        <v>155750</v>
      </c>
      <c r="I3" s="7">
        <f>H3/B3*100</f>
        <v>5.2796610169491522</v>
      </c>
      <c r="J3" s="75">
        <f>B3*5%</f>
        <v>147500</v>
      </c>
      <c r="K3" s="79" t="s">
        <v>20</v>
      </c>
    </row>
    <row r="4" spans="1:11" ht="10.8" thickBot="1" x14ac:dyDescent="0.35">
      <c r="A4" s="31" t="s">
        <v>16</v>
      </c>
      <c r="B4" s="45">
        <f>29500*C4</f>
        <v>442500000</v>
      </c>
      <c r="C4" s="32">
        <v>15000</v>
      </c>
      <c r="D4" s="33">
        <f>B4*0.95%</f>
        <v>4203750</v>
      </c>
      <c r="E4" s="33">
        <f>B4*10%*19.5%</f>
        <v>8628750</v>
      </c>
      <c r="F4" s="33">
        <v>350</v>
      </c>
      <c r="G4" s="33">
        <f>F4*10000*12*19.5%</f>
        <v>8190000</v>
      </c>
      <c r="H4" s="76">
        <f>G4+E4+D4</f>
        <v>21022500</v>
      </c>
      <c r="I4" s="42">
        <f>H4/B4*100</f>
        <v>4.7508474576271187</v>
      </c>
      <c r="J4" s="76">
        <f>B4*5%</f>
        <v>22125000</v>
      </c>
      <c r="K4" s="80">
        <f>H4-J4</f>
        <v>-1102500</v>
      </c>
    </row>
    <row r="5" spans="1:11" s="14" customFormat="1" x14ac:dyDescent="0.3"/>
    <row r="6" spans="1:11" s="14" customFormat="1" x14ac:dyDescent="0.3"/>
    <row r="7" spans="1:11" s="14" customFormat="1" ht="10.8" thickBot="1" x14ac:dyDescent="0.35"/>
    <row r="8" spans="1:11" s="37" customFormat="1" ht="21" customHeight="1" x14ac:dyDescent="0.3">
      <c r="A8" s="89" t="s">
        <v>68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81.599999999999994" x14ac:dyDescent="0.3">
      <c r="A9" s="28" t="s">
        <v>43</v>
      </c>
      <c r="B9" s="2" t="s">
        <v>73</v>
      </c>
      <c r="C9" s="2" t="s">
        <v>47</v>
      </c>
      <c r="D9" s="11" t="s">
        <v>46</v>
      </c>
      <c r="E9" s="11" t="s">
        <v>51</v>
      </c>
      <c r="F9" s="11" t="s">
        <v>69</v>
      </c>
      <c r="G9" s="11" t="s">
        <v>48</v>
      </c>
      <c r="H9" s="11" t="s">
        <v>49</v>
      </c>
      <c r="I9" s="26" t="s">
        <v>50</v>
      </c>
      <c r="J9" s="27" t="s">
        <v>70</v>
      </c>
      <c r="K9" s="29" t="s">
        <v>52</v>
      </c>
    </row>
    <row r="10" spans="1:11" x14ac:dyDescent="0.3">
      <c r="A10" s="30" t="s">
        <v>16</v>
      </c>
      <c r="B10" s="44">
        <f>29500*C10</f>
        <v>2950000</v>
      </c>
      <c r="C10" s="6">
        <v>100</v>
      </c>
      <c r="D10" s="15">
        <f>B10*0.95%</f>
        <v>28025</v>
      </c>
      <c r="E10" s="15">
        <f>B10*8%*19.5%</f>
        <v>46020</v>
      </c>
      <c r="F10" s="15">
        <v>3</v>
      </c>
      <c r="G10" s="15">
        <f>F10*8000*12*19.5%</f>
        <v>56160</v>
      </c>
      <c r="H10" s="15">
        <f>G10+E10+D10</f>
        <v>130205</v>
      </c>
      <c r="I10" s="7">
        <f>H10/B10*100</f>
        <v>4.413728813559322</v>
      </c>
      <c r="J10" s="75">
        <f>B10*5%</f>
        <v>147500</v>
      </c>
      <c r="K10" s="79">
        <f>H10-J10</f>
        <v>-17295</v>
      </c>
    </row>
    <row r="11" spans="1:11" ht="10.8" thickBot="1" x14ac:dyDescent="0.35">
      <c r="A11" s="31" t="s">
        <v>16</v>
      </c>
      <c r="B11" s="45">
        <f>29500*C11</f>
        <v>442500000</v>
      </c>
      <c r="C11" s="32">
        <v>15000</v>
      </c>
      <c r="D11" s="33">
        <f>B11*0.95%</f>
        <v>4203750</v>
      </c>
      <c r="E11" s="33">
        <f>B11*8%*19.5%</f>
        <v>6903000</v>
      </c>
      <c r="F11" s="33">
        <v>350</v>
      </c>
      <c r="G11" s="33">
        <f>F11*8000*12*19.5%</f>
        <v>6552000</v>
      </c>
      <c r="H11" s="33">
        <f>G11+E11+D11</f>
        <v>17658750</v>
      </c>
      <c r="I11" s="42">
        <f>H11/B11*100</f>
        <v>3.9906779661016945</v>
      </c>
      <c r="J11" s="76">
        <f>B11*5%</f>
        <v>22125000</v>
      </c>
      <c r="K11" s="80">
        <f>H11-J11</f>
        <v>-4466250</v>
      </c>
    </row>
    <row r="12" spans="1:11" s="14" customFormat="1" x14ac:dyDescent="0.3"/>
    <row r="13" spans="1:11" s="14" customFormat="1" x14ac:dyDescent="0.3"/>
    <row r="14" spans="1:11" s="14" customFormat="1" ht="10.8" thickBot="1" x14ac:dyDescent="0.35"/>
    <row r="15" spans="1:11" s="14" customFormat="1" ht="21" customHeight="1" x14ac:dyDescent="0.3">
      <c r="A15" s="89" t="s">
        <v>55</v>
      </c>
      <c r="B15" s="90"/>
      <c r="C15" s="90"/>
      <c r="D15" s="90"/>
      <c r="E15" s="90"/>
      <c r="F15" s="90"/>
      <c r="G15" s="90"/>
      <c r="H15" s="90"/>
      <c r="I15" s="90"/>
      <c r="J15" s="90"/>
      <c r="K15" s="91"/>
    </row>
    <row r="16" spans="1:11" ht="81.599999999999994" x14ac:dyDescent="0.3">
      <c r="A16" s="1" t="s">
        <v>43</v>
      </c>
      <c r="B16" s="2" t="s">
        <v>73</v>
      </c>
      <c r="C16" s="2" t="s">
        <v>47</v>
      </c>
      <c r="D16" s="11" t="s">
        <v>46</v>
      </c>
      <c r="E16" s="11" t="s">
        <v>54</v>
      </c>
      <c r="F16" s="11" t="s">
        <v>53</v>
      </c>
      <c r="G16" s="11" t="s">
        <v>48</v>
      </c>
      <c r="H16" s="11" t="s">
        <v>49</v>
      </c>
      <c r="I16" s="26" t="s">
        <v>50</v>
      </c>
      <c r="J16" s="27" t="s">
        <v>70</v>
      </c>
      <c r="K16" s="16" t="s">
        <v>52</v>
      </c>
    </row>
    <row r="17" spans="1:11" x14ac:dyDescent="0.3">
      <c r="A17" s="4" t="s">
        <v>16</v>
      </c>
      <c r="B17" s="44">
        <f>29500*C17</f>
        <v>2950000</v>
      </c>
      <c r="C17" s="6">
        <v>100</v>
      </c>
      <c r="D17" s="15">
        <f>B17*0.95%</f>
        <v>28025</v>
      </c>
      <c r="E17" s="15">
        <f>B17*5%*19.5%</f>
        <v>28762.5</v>
      </c>
      <c r="F17" s="15">
        <v>3</v>
      </c>
      <c r="G17" s="15">
        <f>F17*6000*12*19.5%</f>
        <v>42120</v>
      </c>
      <c r="H17" s="15">
        <f>G17+E17+D17</f>
        <v>98907.5</v>
      </c>
      <c r="I17" s="6">
        <f>H17/B17*100</f>
        <v>3.3527966101694915</v>
      </c>
      <c r="J17" s="75">
        <f>B17*5%</f>
        <v>147500</v>
      </c>
      <c r="K17" s="78">
        <f>H17-J17</f>
        <v>-48592.5</v>
      </c>
    </row>
    <row r="18" spans="1:11" x14ac:dyDescent="0.3">
      <c r="A18" s="4" t="s">
        <v>16</v>
      </c>
      <c r="B18" s="44">
        <f>29500*C18</f>
        <v>442500000</v>
      </c>
      <c r="C18" s="6">
        <v>15000</v>
      </c>
      <c r="D18" s="15">
        <f>B18*0.95%</f>
        <v>4203750</v>
      </c>
      <c r="E18" s="15">
        <f>B18*5%*19.5%</f>
        <v>4314375</v>
      </c>
      <c r="F18" s="15">
        <v>350</v>
      </c>
      <c r="G18" s="15">
        <f>F18*6000*12*19.5%</f>
        <v>4914000</v>
      </c>
      <c r="H18" s="15">
        <f>G18+E18+D18</f>
        <v>13432125</v>
      </c>
      <c r="I18" s="6">
        <f>H18/B18*100</f>
        <v>3.0355084745762713</v>
      </c>
      <c r="J18" s="75">
        <f>B18*5%</f>
        <v>22125000</v>
      </c>
      <c r="K18" s="78">
        <f>H18-J18</f>
        <v>-8692875</v>
      </c>
    </row>
  </sheetData>
  <mergeCells count="3">
    <mergeCell ref="A1:K1"/>
    <mergeCell ref="A8:K8"/>
    <mergeCell ref="A15:K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Лист3</vt:lpstr>
      <vt:lpstr>Лист7</vt:lpstr>
      <vt:lpstr>Лист2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Tkachenko</cp:lastModifiedBy>
  <cp:lastPrinted>2020-06-12T07:04:01Z</cp:lastPrinted>
  <dcterms:created xsi:type="dcterms:W3CDTF">2020-06-09T19:54:50Z</dcterms:created>
  <dcterms:modified xsi:type="dcterms:W3CDTF">2022-01-13T14:41:19Z</dcterms:modified>
</cp:coreProperties>
</file>