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vchuk_N\Documents\Вебінари\"/>
    </mc:Choice>
  </mc:AlternateContent>
  <bookViews>
    <workbookView xWindow="0" yWindow="0" windowWidth="24000" windowHeight="10590" activeTab="2"/>
  </bookViews>
  <sheets>
    <sheet name="3131" sheetId="1" r:id="rId1"/>
    <sheet name="3131 фіз.ос заг пай" sheetId="9" r:id="rId2"/>
    <sheet name="3131 ФОП Юр 4 гр ТвРос" sheetId="4" r:id="rId3"/>
    <sheet name="3131 Юр заг" sheetId="7" r:id="rId4"/>
  </sheets>
  <definedNames>
    <definedName name="_Hlk30752017" localSheetId="0">'3131'!$B$6</definedName>
  </definedNames>
  <calcPr calcId="152511"/>
</workbook>
</file>

<file path=xl/calcChain.xml><?xml version="1.0" encoding="utf-8"?>
<calcChain xmlns="http://schemas.openxmlformats.org/spreadsheetml/2006/main">
  <c r="I9" i="4" l="1"/>
  <c r="B15" i="4"/>
  <c r="C15" i="4" s="1"/>
  <c r="B5" i="4"/>
  <c r="H2" i="9"/>
  <c r="B11" i="9"/>
  <c r="C11" i="9" s="1"/>
  <c r="C5" i="9"/>
  <c r="B5" i="9"/>
  <c r="B4" i="9"/>
  <c r="I11" i="4"/>
  <c r="I10" i="4"/>
  <c r="I2" i="4"/>
  <c r="H10" i="9"/>
  <c r="H3" i="9"/>
  <c r="I8" i="4"/>
  <c r="B16" i="7"/>
  <c r="C16" i="7" s="1"/>
  <c r="B5" i="7"/>
  <c r="C5" i="4"/>
  <c r="B10" i="9"/>
  <c r="D11" i="9" l="1"/>
  <c r="E11" i="9" s="1"/>
  <c r="C5" i="7"/>
  <c r="D16" i="7" s="1"/>
  <c r="F16" i="7" s="1"/>
  <c r="D15" i="4" l="1"/>
  <c r="E15" i="4" l="1"/>
  <c r="F15" i="4" s="1"/>
  <c r="K15" i="4"/>
  <c r="H11" i="9" l="1"/>
  <c r="I11" i="9" s="1"/>
  <c r="H5" i="9"/>
  <c r="I5" i="9" s="1"/>
  <c r="J11" i="9" s="1"/>
  <c r="K11" i="9" s="1"/>
  <c r="H4" i="9"/>
  <c r="E16" i="7" l="1"/>
  <c r="B4" i="7"/>
  <c r="B19" i="7" s="1"/>
  <c r="B4" i="4"/>
  <c r="I20" i="4" s="1"/>
  <c r="I23" i="4" l="1"/>
  <c r="I14" i="4" s="1"/>
  <c r="I22" i="4"/>
  <c r="I13" i="4" s="1"/>
  <c r="I21" i="4"/>
  <c r="I12" i="4" s="1"/>
  <c r="I15" i="4" s="1"/>
  <c r="J15" i="4" s="1"/>
  <c r="I24" i="4"/>
  <c r="I3" i="4"/>
  <c r="I5" i="4" s="1"/>
  <c r="J5" i="4"/>
  <c r="I4" i="4"/>
  <c r="L15" i="4" l="1"/>
  <c r="M15" i="4" s="1"/>
</calcChain>
</file>

<file path=xl/sharedStrings.xml><?xml version="1.0" encoding="utf-8"?>
<sst xmlns="http://schemas.openxmlformats.org/spreadsheetml/2006/main" count="106" uniqueCount="53">
  <si>
    <t>Платники</t>
  </si>
  <si>
    <t>Перелік сплачених податків для порівняння з ППЗ</t>
  </si>
  <si>
    <t xml:space="preserve">НГО земельних ділянок </t>
  </si>
  <si>
    <t>НГО земельних ділянок тільки тих  з яких сплачується єдиний податок</t>
  </si>
  <si>
    <t>Фактично сплачені податки у 2019 році</t>
  </si>
  <si>
    <t>Розразунок ППЗ за НГО 2019 року</t>
  </si>
  <si>
    <t>ЄСВ з доходу найманих працівників</t>
  </si>
  <si>
    <t>ПДФО з доходу найманих працівників</t>
  </si>
  <si>
    <t>ВЗ з доходу найманих працівників</t>
  </si>
  <si>
    <t xml:space="preserve">Єдиний податок </t>
  </si>
  <si>
    <t>ПДФО з доходу пайовиків</t>
  </si>
  <si>
    <t>ВЗ з доходу пайовиків</t>
  </si>
  <si>
    <t xml:space="preserve">Всього </t>
  </si>
  <si>
    <t>Середня НГО 1 га</t>
  </si>
  <si>
    <t>Податкове навантаження на 1га</t>
  </si>
  <si>
    <t xml:space="preserve">ВЗ  сплачений  з доходу безпосередньо від реалізації власної сільськогосподарської продукції </t>
  </si>
  <si>
    <t xml:space="preserve"> Земельний податок з сільськогосподарських угідь</t>
  </si>
  <si>
    <t>Кількість найманих працівників</t>
  </si>
  <si>
    <t>Кількість найманих працівників на 1 га</t>
  </si>
  <si>
    <t xml:space="preserve">Податок на прибуток сплачений  з доходу від реалізації власної сільськогосподарської продукції </t>
  </si>
  <si>
    <t>Доплата за ППЗ</t>
  </si>
  <si>
    <t>НГО земельних ділянок</t>
  </si>
  <si>
    <t xml:space="preserve">Показник </t>
  </si>
  <si>
    <r>
      <t xml:space="preserve">Для розрахунку ППЗ та порівняння з </t>
    </r>
    <r>
      <rPr>
        <b/>
        <sz val="8"/>
        <color rgb="FFFF0000"/>
        <rFont val="Arial"/>
        <family val="2"/>
        <charset val="204"/>
      </rPr>
      <t xml:space="preserve">ФАКТИЧНО сплаченими </t>
    </r>
    <r>
      <rPr>
        <b/>
        <sz val="8"/>
        <color theme="1"/>
        <rFont val="Arial"/>
        <family val="2"/>
        <charset val="204"/>
      </rPr>
      <t xml:space="preserve">податками бухгалтеру потрібно </t>
    </r>
  </si>
  <si>
    <r>
      <rPr>
        <b/>
        <sz val="8"/>
        <color rgb="FFFF0000"/>
        <rFont val="Arial"/>
        <family val="2"/>
        <charset val="204"/>
      </rPr>
      <t>Загальна концепція:</t>
    </r>
    <r>
      <rPr>
        <sz val="8"/>
        <color rgb="FFFF0000"/>
        <rFont val="Arial"/>
        <family val="2"/>
        <charset val="204"/>
      </rPr>
      <t xml:space="preserve"> </t>
    </r>
    <r>
      <rPr>
        <b/>
        <sz val="8"/>
        <color rgb="FFFF0000"/>
        <rFont val="Arial"/>
        <family val="2"/>
        <charset val="204"/>
      </rPr>
      <t>ППЗ-</t>
    </r>
    <r>
      <rPr>
        <b/>
        <sz val="8"/>
        <color theme="1"/>
        <rFont val="Arial"/>
        <family val="2"/>
        <charset val="204"/>
      </rPr>
      <t xml:space="preserve"> поставлене податкове зобов’язання</t>
    </r>
    <r>
      <rPr>
        <sz val="8"/>
        <color theme="1"/>
        <rFont val="Arial"/>
        <family val="2"/>
        <charset val="204"/>
      </rPr>
      <t xml:space="preserve">. Передбачена доплата ППЗ у розмірі суми, що визначається як різниця між сумою фактично сплачених  за звітний рік , пов'язаних з використанням земельних ділянок ( ПДФО  та військового збору з доходу від реалізації власної сільськогосподарської продукції та/або з доходів найманих працівників; єдиного внеску на загальнообов'язкове державне соціальне страхування, сплаченого з доходів від реалізації власної сільськогосподарської продукції та/або з доходів найманих працівників; податку на прибуток; єдиного податку; земельного податку з таких земельних ділянок), та ППЗ яке дорівнює 5% від НГО всієї СГ землі. </t>
    </r>
    <r>
      <rPr>
        <b/>
        <sz val="8"/>
        <color theme="1"/>
        <rFont val="Arial"/>
        <family val="2"/>
        <charset val="204"/>
      </rPr>
      <t>Доплата тільки у випадку якщо ППЗ є більшим ніж сума сплачених податків.</t>
    </r>
  </si>
  <si>
    <t xml:space="preserve">Податкове навантаження на 1га </t>
  </si>
  <si>
    <t xml:space="preserve">Загальна площа земельних ділянок </t>
  </si>
  <si>
    <t>Загальна площа земельних ділянок  орендованих у фіз.особах/га</t>
  </si>
  <si>
    <t>Загальна площа земельних ділянок  у т.ч. орендованих у фіз.особах/га</t>
  </si>
  <si>
    <r>
      <t>Розразунок ППЗ за НГО 2019 року</t>
    </r>
    <r>
      <rPr>
        <sz val="10"/>
        <color theme="1"/>
        <rFont val="Arial"/>
        <family val="2"/>
        <charset val="204"/>
      </rPr>
      <t xml:space="preserve"> (Фіз.особа, що  НЕ здає у користування/оренду свої сільськогосподарські угіддя (паї))</t>
    </r>
  </si>
  <si>
    <r>
      <t xml:space="preserve">ПДФО  сплачений  з доходу безпосередньо </t>
    </r>
    <r>
      <rPr>
        <b/>
        <sz val="10"/>
        <color theme="1"/>
        <rFont val="Arial"/>
        <family val="2"/>
        <charset val="204"/>
      </rPr>
      <t xml:space="preserve">від реалізації власної сільськогосподарської продукції </t>
    </r>
  </si>
  <si>
    <t>Дохід  від реалізації власної сільськогосподарської продукції (довідково)</t>
  </si>
  <si>
    <t>Доплата ППЗ з загальної площі</t>
  </si>
  <si>
    <t xml:space="preserve">НГО легалізовано </t>
  </si>
  <si>
    <t>Єдиний з дегал.</t>
  </si>
  <si>
    <t>Буде легалізовано /га</t>
  </si>
  <si>
    <t xml:space="preserve">НДФЛ з легал. </t>
  </si>
  <si>
    <t xml:space="preserve">ВЗ з легал. </t>
  </si>
  <si>
    <t>Сумма доплати у фіз.особи 5% від НГО</t>
  </si>
  <si>
    <t>Земельний податок з сільськогосподарських угідь</t>
  </si>
  <si>
    <t xml:space="preserve">Сума земельного податку фіз.особи за 2019 р. </t>
  </si>
  <si>
    <t xml:space="preserve">ВЗ  сплачений  з доходу безпосередньо від реалізації власної сільськогосподарської продукції, 1,5% </t>
  </si>
  <si>
    <r>
      <t xml:space="preserve">ПДФО  сплачений  з доходу безпосередньо </t>
    </r>
    <r>
      <rPr>
        <b/>
        <sz val="10"/>
        <color theme="1"/>
        <rFont val="Arial"/>
        <family val="2"/>
        <charset val="204"/>
      </rPr>
      <t>від реалізації власної сільськогосподарської продукції ,18%</t>
    </r>
  </si>
  <si>
    <t>Збільшення/зменшення на 1га</t>
  </si>
  <si>
    <t>Критерій ППЗ за ставкою 5%</t>
  </si>
  <si>
    <t xml:space="preserve"> Земельний податок з сільськогосподарських угідь </t>
  </si>
  <si>
    <t>Загальний дохід від реалізації сільськогосподарської продукції вирощеної з  усіх сільськогосподарських угідь (декларація)</t>
  </si>
  <si>
    <t>ПДФО  та військовий збір сплачені  з доходу від реалізації власної сільськогосподарської продукції ; земельний податок з сільськогосподарських угідь які НЕ здані в оренду ; та ЄСВ з фізичних осіб, які забезпечують себе роботою самостійно (добровільне ЄСВ)  (170.14.7. Зак-ту)</t>
  </si>
  <si>
    <r>
      <t xml:space="preserve">Фіз.особа, що </t>
    </r>
    <r>
      <rPr>
        <sz val="8"/>
        <color rgb="FFFF0000"/>
        <rFont val="Arial"/>
        <family val="2"/>
        <charset val="204"/>
      </rPr>
      <t xml:space="preserve"> НЕ здає</t>
    </r>
    <r>
      <rPr>
        <sz val="8"/>
        <color theme="1"/>
        <rFont val="Arial"/>
        <family val="2"/>
        <charset val="204"/>
      </rPr>
      <t xml:space="preserve"> у користування/оренду свої сільськогосподарські угіддя </t>
    </r>
    <r>
      <rPr>
        <sz val="8"/>
        <color rgb="FFFF0000"/>
        <rFont val="Arial"/>
        <family val="2"/>
        <charset val="204"/>
      </rPr>
      <t>(паї)</t>
    </r>
  </si>
  <si>
    <t xml:space="preserve">  ЄСВ, ПДФО  та військовий збір сплачені  з доходу найманих працівників;  єдиного податку; ПДФО  та військовий збір з оренди паїв; (Стаття 297-1 Зак-ту)</t>
  </si>
  <si>
    <t xml:space="preserve">  податок на прибуток сплачений  з доходу від реалізації власної сільськогосподарської продукції ;ЄСВ, ПДФО  та військовий збір сплачені  з доходу найманих працівників;  земельний податок з сільськогосподарських угідь ; ПДФО  та військовий збір з оренди паїв; (141.9.  Зак-ту)</t>
  </si>
  <si>
    <r>
      <t xml:space="preserve">Фіз.особа  - підприємець та юр.особа на спрощеній системі оподаткування </t>
    </r>
    <r>
      <rPr>
        <sz val="8"/>
        <color rgb="FFFF0000"/>
        <rFont val="Arial"/>
        <family val="2"/>
        <charset val="204"/>
      </rPr>
      <t xml:space="preserve">(4 група), </t>
    </r>
    <r>
      <rPr>
        <sz val="8"/>
        <color theme="1"/>
        <rFont val="Arial"/>
        <family val="2"/>
        <charset val="204"/>
      </rPr>
      <t>у т.ч. Фермерські господарства</t>
    </r>
  </si>
  <si>
    <r>
      <t xml:space="preserve">Юр.особи </t>
    </r>
    <r>
      <rPr>
        <sz val="8"/>
        <color rgb="FFFF0000"/>
        <rFont val="Arial"/>
        <family val="2"/>
        <charset val="204"/>
      </rPr>
      <t xml:space="preserve">на загальній системі </t>
    </r>
    <r>
      <rPr>
        <sz val="8"/>
        <color theme="1"/>
        <rFont val="Arial"/>
        <family val="2"/>
        <charset val="204"/>
      </rPr>
      <t>оподаткування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</si>
</sst>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3" fontId="3" fillId="2" borderId="0" xfId="0" applyNumberFormat="1" applyFont="1" applyFill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3" fillId="0" borderId="0" xfId="0" applyNumberFormat="1" applyFont="1" applyFill="1" applyAlignment="1">
      <alignment horizontal="left" vertical="top"/>
    </xf>
    <xf numFmtId="3" fontId="3" fillId="0" borderId="0" xfId="0" applyNumberFormat="1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left" vertical="top"/>
    </xf>
    <xf numFmtId="164" fontId="4" fillId="0" borderId="0" xfId="0" applyNumberFormat="1" applyFont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justify"/>
    </xf>
    <xf numFmtId="0" fontId="2" fillId="3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3" fontId="3" fillId="4" borderId="0" xfId="0" applyNumberFormat="1" applyFont="1" applyFill="1" applyAlignment="1">
      <alignment horizontal="left" vertical="top"/>
    </xf>
    <xf numFmtId="3" fontId="4" fillId="4" borderId="0" xfId="0" applyNumberFormat="1" applyFont="1" applyFill="1" applyAlignment="1">
      <alignment horizontal="left" vertical="top"/>
    </xf>
    <xf numFmtId="0" fontId="4" fillId="5" borderId="0" xfId="0" applyFont="1" applyFill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3" fontId="3" fillId="5" borderId="0" xfId="0" applyNumberFormat="1" applyFont="1" applyFill="1" applyAlignment="1">
      <alignment horizontal="left" vertical="top"/>
    </xf>
    <xf numFmtId="3" fontId="4" fillId="5" borderId="0" xfId="0" applyNumberFormat="1" applyFont="1" applyFill="1" applyAlignment="1">
      <alignment horizontal="left" vertical="top"/>
    </xf>
    <xf numFmtId="2" fontId="4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3" fontId="4" fillId="0" borderId="0" xfId="0" applyNumberFormat="1" applyFont="1" applyAlignment="1">
      <alignment vertical="top" wrapText="1"/>
    </xf>
    <xf numFmtId="3" fontId="4" fillId="2" borderId="0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165" fontId="3" fillId="0" borderId="0" xfId="0" applyNumberFormat="1" applyFont="1" applyFill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45" zoomScaleNormal="145" workbookViewId="0">
      <selection activeCell="A14" sqref="A14"/>
    </sheetView>
  </sheetViews>
  <sheetFormatPr defaultRowHeight="11.25" x14ac:dyDescent="0.25"/>
  <cols>
    <col min="1" max="1" width="33.140625" style="18" customWidth="1"/>
    <col min="2" max="2" width="50" style="18" customWidth="1"/>
    <col min="3" max="3" width="19.7109375" style="18" customWidth="1"/>
    <col min="4" max="16384" width="9.140625" style="18"/>
  </cols>
  <sheetData>
    <row r="1" spans="1:6" ht="61.5" customHeight="1" x14ac:dyDescent="0.25">
      <c r="A1" s="39" t="s">
        <v>24</v>
      </c>
      <c r="B1" s="39"/>
      <c r="C1" s="39"/>
      <c r="D1" s="39"/>
      <c r="E1" s="39"/>
      <c r="F1" s="39"/>
    </row>
    <row r="2" spans="1:6" s="19" customFormat="1" x14ac:dyDescent="0.25">
      <c r="A2" s="19" t="s">
        <v>23</v>
      </c>
    </row>
    <row r="3" spans="1:6" s="19" customFormat="1" ht="17.25" customHeight="1" x14ac:dyDescent="0.25"/>
    <row r="4" spans="1:6" s="19" customFormat="1" x14ac:dyDescent="0.25">
      <c r="A4" s="21" t="s">
        <v>0</v>
      </c>
      <c r="B4" s="19" t="s">
        <v>1</v>
      </c>
    </row>
    <row r="5" spans="1:6" ht="36" customHeight="1" x14ac:dyDescent="0.25">
      <c r="A5" s="31" t="s">
        <v>48</v>
      </c>
      <c r="B5" s="39" t="s">
        <v>47</v>
      </c>
      <c r="C5" s="39"/>
      <c r="D5" s="39"/>
      <c r="E5" s="39"/>
      <c r="F5" s="39"/>
    </row>
    <row r="6" spans="1:6" ht="33.75" x14ac:dyDescent="0.25">
      <c r="A6" s="35" t="s">
        <v>51</v>
      </c>
      <c r="B6" s="39" t="s">
        <v>49</v>
      </c>
      <c r="C6" s="39"/>
      <c r="D6" s="39"/>
      <c r="E6" s="39"/>
      <c r="F6" s="39"/>
    </row>
    <row r="7" spans="1:6" ht="35.25" customHeight="1" x14ac:dyDescent="0.25">
      <c r="A7" s="35" t="s">
        <v>52</v>
      </c>
      <c r="B7" s="39" t="s">
        <v>50</v>
      </c>
      <c r="C7" s="39"/>
      <c r="D7" s="39"/>
      <c r="E7" s="39"/>
      <c r="F7" s="39"/>
    </row>
    <row r="8" spans="1:6" x14ac:dyDescent="0.25">
      <c r="A8" s="17"/>
    </row>
    <row r="9" spans="1:6" x14ac:dyDescent="0.25">
      <c r="A9" s="17"/>
    </row>
    <row r="10" spans="1:6" x14ac:dyDescent="0.2">
      <c r="B10" s="20"/>
    </row>
    <row r="11" spans="1:6" x14ac:dyDescent="0.2">
      <c r="B11" s="20"/>
    </row>
    <row r="12" spans="1:6" x14ac:dyDescent="0.2">
      <c r="B12" s="20"/>
    </row>
    <row r="13" spans="1:6" x14ac:dyDescent="0.2">
      <c r="B13" s="20"/>
    </row>
  </sheetData>
  <mergeCells count="4">
    <mergeCell ref="B7:F7"/>
    <mergeCell ref="A1:F1"/>
    <mergeCell ref="B5:F5"/>
    <mergeCell ref="B6:F6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activeCell="I20" sqref="I20"/>
    </sheetView>
  </sheetViews>
  <sheetFormatPr defaultRowHeight="12.75" x14ac:dyDescent="0.25"/>
  <cols>
    <col min="1" max="1" width="48.85546875" style="2" customWidth="1"/>
    <col min="2" max="2" width="11" style="2" customWidth="1"/>
    <col min="3" max="4" width="11.7109375" style="3" customWidth="1"/>
    <col min="5" max="5" width="12.140625" style="3" customWidth="1"/>
    <col min="6" max="6" width="3.85546875" style="27" customWidth="1"/>
    <col min="7" max="7" width="43.140625" style="2" customWidth="1"/>
    <col min="8" max="8" width="13.140625" style="2" customWidth="1"/>
    <col min="9" max="10" width="11.42578125" style="2" customWidth="1"/>
    <col min="11" max="11" width="12" style="2" customWidth="1"/>
    <col min="12" max="12" width="3.42578125" style="27" customWidth="1"/>
    <col min="13" max="16384" width="9.140625" style="2"/>
  </cols>
  <sheetData>
    <row r="1" spans="1:12" s="3" customFormat="1" ht="69.75" customHeight="1" x14ac:dyDescent="0.25">
      <c r="A1" s="4" t="s">
        <v>29</v>
      </c>
      <c r="B1" s="3" t="s">
        <v>22</v>
      </c>
      <c r="C1" s="4" t="s">
        <v>25</v>
      </c>
      <c r="D1" s="32" t="s">
        <v>43</v>
      </c>
      <c r="E1" s="4" t="s">
        <v>32</v>
      </c>
      <c r="F1" s="26"/>
      <c r="G1" s="4" t="s">
        <v>29</v>
      </c>
      <c r="H1" s="3" t="s">
        <v>22</v>
      </c>
      <c r="I1" s="4" t="s">
        <v>25</v>
      </c>
      <c r="J1" s="32" t="s">
        <v>43</v>
      </c>
      <c r="K1" s="4" t="s">
        <v>32</v>
      </c>
      <c r="L1" s="26"/>
    </row>
    <row r="2" spans="1:12" x14ac:dyDescent="0.25">
      <c r="A2" s="2" t="s">
        <v>26</v>
      </c>
      <c r="B2" s="6">
        <v>4.5</v>
      </c>
      <c r="G2" s="2" t="s">
        <v>26</v>
      </c>
      <c r="H2" s="37">
        <f>B2</f>
        <v>4.5</v>
      </c>
      <c r="I2" s="3"/>
      <c r="J2" s="3"/>
      <c r="K2" s="3"/>
    </row>
    <row r="3" spans="1:12" x14ac:dyDescent="0.25">
      <c r="A3" s="8" t="s">
        <v>2</v>
      </c>
      <c r="B3" s="9">
        <v>121500</v>
      </c>
      <c r="C3" s="10"/>
      <c r="D3" s="10"/>
      <c r="F3" s="28"/>
      <c r="G3" s="8" t="s">
        <v>2</v>
      </c>
      <c r="H3" s="12">
        <f>B3</f>
        <v>121500</v>
      </c>
      <c r="I3" s="10"/>
      <c r="J3" s="10"/>
      <c r="K3" s="3"/>
    </row>
    <row r="4" spans="1:12" x14ac:dyDescent="0.25">
      <c r="A4" s="8" t="s">
        <v>13</v>
      </c>
      <c r="B4" s="12">
        <f>B3/B2</f>
        <v>27000</v>
      </c>
      <c r="C4" s="10"/>
      <c r="D4" s="10"/>
      <c r="E4" s="10"/>
      <c r="F4" s="28"/>
      <c r="G4" s="8" t="s">
        <v>13</v>
      </c>
      <c r="H4" s="12">
        <f>H3/H2</f>
        <v>27000</v>
      </c>
      <c r="I4" s="10"/>
      <c r="J4" s="10"/>
      <c r="K4" s="10"/>
    </row>
    <row r="5" spans="1:12" s="3" customFormat="1" x14ac:dyDescent="0.25">
      <c r="A5" s="3" t="s">
        <v>44</v>
      </c>
      <c r="B5" s="10">
        <f>B3*5%</f>
        <v>6075</v>
      </c>
      <c r="C5" s="10">
        <f>B5/B2</f>
        <v>1350</v>
      </c>
      <c r="D5" s="10"/>
      <c r="E5" s="10"/>
      <c r="F5" s="29"/>
      <c r="G5" s="3" t="s">
        <v>44</v>
      </c>
      <c r="H5" s="10">
        <f>H3*5%</f>
        <v>6075</v>
      </c>
      <c r="I5" s="10">
        <f>H5/H2</f>
        <v>1350</v>
      </c>
      <c r="J5" s="10"/>
      <c r="K5" s="10"/>
      <c r="L5" s="26"/>
    </row>
    <row r="6" spans="1:12" x14ac:dyDescent="0.25">
      <c r="B6" s="13"/>
      <c r="C6" s="14"/>
      <c r="D6" s="14"/>
      <c r="E6" s="10"/>
      <c r="F6" s="28"/>
      <c r="H6" s="13"/>
      <c r="I6" s="14"/>
      <c r="J6" s="14"/>
      <c r="K6" s="10"/>
    </row>
    <row r="7" spans="1:12" x14ac:dyDescent="0.25">
      <c r="A7" s="3" t="s">
        <v>4</v>
      </c>
      <c r="B7" s="13"/>
      <c r="C7" s="14"/>
      <c r="D7" s="14"/>
      <c r="E7" s="10"/>
      <c r="F7" s="28"/>
      <c r="G7" s="3" t="s">
        <v>4</v>
      </c>
      <c r="H7" s="13"/>
      <c r="I7" s="14"/>
      <c r="J7" s="14"/>
      <c r="K7" s="10"/>
    </row>
    <row r="8" spans="1:12" ht="38.25" x14ac:dyDescent="0.25">
      <c r="A8" s="8" t="s">
        <v>42</v>
      </c>
      <c r="B8" s="16">
        <v>5400</v>
      </c>
      <c r="C8" s="14"/>
      <c r="D8" s="14"/>
      <c r="E8" s="10"/>
      <c r="F8" s="28"/>
      <c r="G8" s="8" t="s">
        <v>30</v>
      </c>
      <c r="H8" s="16"/>
      <c r="I8" s="14"/>
      <c r="J8" s="14"/>
      <c r="K8" s="10"/>
    </row>
    <row r="9" spans="1:12" ht="38.25" x14ac:dyDescent="0.25">
      <c r="A9" s="8" t="s">
        <v>41</v>
      </c>
      <c r="B9" s="16">
        <v>450</v>
      </c>
      <c r="C9" s="14"/>
      <c r="D9" s="14"/>
      <c r="E9" s="10"/>
      <c r="F9" s="28"/>
      <c r="G9" s="8" t="s">
        <v>15</v>
      </c>
      <c r="H9" s="16"/>
      <c r="I9" s="14"/>
      <c r="J9" s="14"/>
      <c r="K9" s="10"/>
    </row>
    <row r="10" spans="1:12" ht="25.5" x14ac:dyDescent="0.25">
      <c r="A10" s="8" t="s">
        <v>16</v>
      </c>
      <c r="B10" s="16">
        <f>B3*0.3%</f>
        <v>364.5</v>
      </c>
      <c r="C10" s="14"/>
      <c r="D10" s="14"/>
      <c r="E10" s="10"/>
      <c r="F10" s="28"/>
      <c r="G10" s="8" t="s">
        <v>45</v>
      </c>
      <c r="H10" s="16">
        <f>B10</f>
        <v>364.5</v>
      </c>
      <c r="I10" s="14"/>
      <c r="J10" s="14"/>
      <c r="K10" s="10"/>
    </row>
    <row r="11" spans="1:12" s="3" customFormat="1" x14ac:dyDescent="0.25">
      <c r="A11" s="4" t="s">
        <v>12</v>
      </c>
      <c r="B11" s="14">
        <f>SUM(B8:B10)</f>
        <v>6214.5</v>
      </c>
      <c r="C11" s="14">
        <f>B11/B2</f>
        <v>1381</v>
      </c>
      <c r="D11" s="14">
        <f>C5-C11</f>
        <v>-31</v>
      </c>
      <c r="E11" s="10">
        <f>D11*B2</f>
        <v>-139.5</v>
      </c>
      <c r="F11" s="29"/>
      <c r="G11" s="4" t="s">
        <v>12</v>
      </c>
      <c r="H11" s="14">
        <f>SUM(H8:H10)</f>
        <v>364.5</v>
      </c>
      <c r="I11" s="14">
        <f>H11/H2</f>
        <v>81</v>
      </c>
      <c r="J11" s="14">
        <f>I5-I11</f>
        <v>1269</v>
      </c>
      <c r="K11" s="10">
        <f>J11*H2</f>
        <v>5710.5</v>
      </c>
      <c r="L11" s="26"/>
    </row>
    <row r="12" spans="1:12" x14ac:dyDescent="0.25">
      <c r="A12" s="8"/>
      <c r="B12" s="13"/>
      <c r="C12" s="14"/>
      <c r="D12" s="14"/>
      <c r="E12" s="10"/>
      <c r="F12" s="28"/>
      <c r="G12" s="8"/>
      <c r="H12" s="13"/>
      <c r="I12" s="14"/>
      <c r="J12" s="14"/>
      <c r="K12" s="10"/>
    </row>
    <row r="13" spans="1:12" x14ac:dyDescent="0.25">
      <c r="I13" s="3"/>
      <c r="J13" s="3"/>
      <c r="K13" s="3"/>
    </row>
    <row r="14" spans="1:12" x14ac:dyDescent="0.25">
      <c r="I14" s="3"/>
      <c r="J14" s="3"/>
      <c r="K14" s="3"/>
    </row>
    <row r="15" spans="1:12" ht="25.5" x14ac:dyDescent="0.25">
      <c r="A15" s="8" t="s">
        <v>31</v>
      </c>
      <c r="B15" s="9">
        <v>30000</v>
      </c>
      <c r="G15" s="8" t="s">
        <v>31</v>
      </c>
      <c r="H15" s="9"/>
      <c r="I15" s="3"/>
      <c r="J15" s="3"/>
      <c r="K15" s="3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="110" zoomScaleNormal="110" workbookViewId="0">
      <pane ySplit="1" topLeftCell="A2" activePane="bottomLeft" state="frozen"/>
      <selection pane="bottomLeft" activeCell="L24" sqref="L24"/>
    </sheetView>
  </sheetViews>
  <sheetFormatPr defaultRowHeight="12.75" x14ac:dyDescent="0.25"/>
  <cols>
    <col min="1" max="1" width="44" style="2" customWidth="1"/>
    <col min="2" max="2" width="12.7109375" style="2" customWidth="1"/>
    <col min="3" max="3" width="12.28515625" style="3" customWidth="1"/>
    <col min="4" max="4" width="12.5703125" style="3" hidden="1" customWidth="1"/>
    <col min="5" max="5" width="12.5703125" style="10" customWidth="1"/>
    <col min="6" max="6" width="10.7109375" style="10" customWidth="1"/>
    <col min="7" max="7" width="1.85546875" style="23" customWidth="1"/>
    <col min="8" max="8" width="54.5703125" style="2" customWidth="1"/>
    <col min="9" max="9" width="12" style="2" customWidth="1"/>
    <col min="10" max="10" width="11.42578125" style="2" customWidth="1"/>
    <col min="11" max="11" width="10.85546875" style="2" hidden="1" customWidth="1"/>
    <col min="12" max="12" width="10.85546875" style="11" customWidth="1"/>
    <col min="13" max="13" width="12" style="2" customWidth="1"/>
    <col min="14" max="14" width="2.42578125" style="23" customWidth="1"/>
    <col min="15" max="16384" width="9.140625" style="2"/>
  </cols>
  <sheetData>
    <row r="1" spans="1:14" ht="58.5" customHeight="1" x14ac:dyDescent="0.25">
      <c r="A1" s="3" t="s">
        <v>5</v>
      </c>
      <c r="B1" s="2" t="s">
        <v>22</v>
      </c>
      <c r="C1" s="4" t="s">
        <v>14</v>
      </c>
      <c r="D1" s="4" t="s">
        <v>18</v>
      </c>
      <c r="E1" s="33" t="s">
        <v>43</v>
      </c>
      <c r="F1" s="4" t="s">
        <v>32</v>
      </c>
      <c r="H1" s="3" t="s">
        <v>5</v>
      </c>
      <c r="I1" s="2" t="s">
        <v>22</v>
      </c>
      <c r="J1" s="4" t="s">
        <v>14</v>
      </c>
      <c r="K1" s="4" t="s">
        <v>18</v>
      </c>
      <c r="L1" s="33" t="s">
        <v>43</v>
      </c>
      <c r="M1" s="4" t="s">
        <v>32</v>
      </c>
    </row>
    <row r="2" spans="1:14" x14ac:dyDescent="0.25">
      <c r="A2" s="2" t="s">
        <v>27</v>
      </c>
      <c r="B2" s="6">
        <v>7265.8407999999999</v>
      </c>
      <c r="H2" s="2" t="s">
        <v>27</v>
      </c>
      <c r="I2" s="38">
        <f>B2+I19</f>
        <v>8765.8407999999999</v>
      </c>
      <c r="J2" s="3"/>
      <c r="K2" s="3"/>
      <c r="L2" s="10"/>
      <c r="M2" s="10"/>
    </row>
    <row r="3" spans="1:14" ht="25.5" x14ac:dyDescent="0.25">
      <c r="A3" s="8" t="s">
        <v>3</v>
      </c>
      <c r="B3" s="9">
        <v>187197341</v>
      </c>
      <c r="C3" s="10"/>
      <c r="D3" s="10"/>
      <c r="G3" s="24"/>
      <c r="H3" s="8" t="s">
        <v>3</v>
      </c>
      <c r="I3" s="12">
        <f>B3+I20</f>
        <v>225843386.13492781</v>
      </c>
      <c r="J3" s="10"/>
      <c r="K3" s="10"/>
      <c r="L3" s="10"/>
      <c r="M3" s="10"/>
    </row>
    <row r="4" spans="1:14" x14ac:dyDescent="0.25">
      <c r="A4" s="8" t="s">
        <v>13</v>
      </c>
      <c r="B4" s="12">
        <f>B3/B2</f>
        <v>25764.030089951873</v>
      </c>
      <c r="C4" s="10"/>
      <c r="D4" s="10"/>
      <c r="G4" s="24"/>
      <c r="H4" s="8" t="s">
        <v>13</v>
      </c>
      <c r="I4" s="12">
        <f>I3/I2</f>
        <v>25764.030089951873</v>
      </c>
      <c r="J4" s="10"/>
      <c r="K4" s="10"/>
      <c r="L4" s="10"/>
      <c r="M4" s="10"/>
    </row>
    <row r="5" spans="1:14" s="3" customFormat="1" x14ac:dyDescent="0.25">
      <c r="A5" s="3" t="s">
        <v>44</v>
      </c>
      <c r="B5" s="10">
        <f>B3*5%</f>
        <v>9359867.0500000007</v>
      </c>
      <c r="C5" s="10">
        <f>B5/B2</f>
        <v>1288.2015044975938</v>
      </c>
      <c r="D5" s="10"/>
      <c r="E5" s="10"/>
      <c r="F5" s="10"/>
      <c r="G5" s="25"/>
      <c r="H5" s="3" t="s">
        <v>44</v>
      </c>
      <c r="I5" s="10">
        <f>I3*5%</f>
        <v>11292169.306746392</v>
      </c>
      <c r="J5" s="10">
        <f>I5/I2</f>
        <v>1288.2015044975938</v>
      </c>
      <c r="K5" s="10"/>
      <c r="L5" s="10"/>
      <c r="M5" s="10"/>
      <c r="N5" s="22"/>
    </row>
    <row r="6" spans="1:14" x14ac:dyDescent="0.25">
      <c r="B6" s="13"/>
      <c r="C6" s="14"/>
      <c r="D6" s="14"/>
      <c r="E6" s="14"/>
      <c r="F6" s="14"/>
      <c r="G6" s="24"/>
      <c r="I6" s="13"/>
      <c r="J6" s="14"/>
      <c r="K6" s="14"/>
      <c r="L6" s="14"/>
      <c r="M6" s="14"/>
    </row>
    <row r="7" spans="1:14" x14ac:dyDescent="0.25">
      <c r="A7" s="3" t="s">
        <v>4</v>
      </c>
      <c r="B7" s="13"/>
      <c r="C7" s="14"/>
      <c r="D7" s="14"/>
      <c r="E7" s="14"/>
      <c r="F7" s="14"/>
      <c r="G7" s="24"/>
      <c r="H7" s="3" t="s">
        <v>4</v>
      </c>
      <c r="I7" s="13"/>
      <c r="J7" s="14"/>
      <c r="K7" s="14"/>
      <c r="L7" s="14"/>
      <c r="M7" s="14"/>
    </row>
    <row r="8" spans="1:14" x14ac:dyDescent="0.25">
      <c r="A8" s="2" t="s">
        <v>17</v>
      </c>
      <c r="B8" s="16">
        <v>358</v>
      </c>
      <c r="C8" s="14"/>
      <c r="D8" s="14"/>
      <c r="E8" s="14"/>
      <c r="F8" s="14"/>
      <c r="G8" s="24"/>
      <c r="H8" s="2" t="s">
        <v>17</v>
      </c>
      <c r="I8" s="36">
        <f>B8</f>
        <v>358</v>
      </c>
      <c r="J8" s="14"/>
      <c r="K8" s="14"/>
      <c r="L8" s="14"/>
      <c r="M8" s="14"/>
    </row>
    <row r="9" spans="1:14" ht="14.25" customHeight="1" x14ac:dyDescent="0.25">
      <c r="A9" s="8" t="s">
        <v>6</v>
      </c>
      <c r="B9" s="16">
        <v>4253667</v>
      </c>
      <c r="C9" s="14"/>
      <c r="D9" s="14"/>
      <c r="E9" s="14"/>
      <c r="F9" s="14"/>
      <c r="G9" s="24"/>
      <c r="H9" s="8" t="s">
        <v>6</v>
      </c>
      <c r="I9" s="36">
        <f>B9</f>
        <v>4253667</v>
      </c>
      <c r="J9" s="14"/>
      <c r="K9" s="14"/>
      <c r="L9" s="14"/>
      <c r="M9" s="14"/>
    </row>
    <row r="10" spans="1:14" x14ac:dyDescent="0.25">
      <c r="A10" s="8" t="s">
        <v>7</v>
      </c>
      <c r="B10" s="16">
        <v>3528513</v>
      </c>
      <c r="C10" s="14"/>
      <c r="D10" s="15"/>
      <c r="E10" s="14"/>
      <c r="F10" s="14"/>
      <c r="G10" s="24"/>
      <c r="H10" s="8" t="s">
        <v>7</v>
      </c>
      <c r="I10" s="36">
        <f>B10</f>
        <v>3528513</v>
      </c>
      <c r="J10" s="14"/>
      <c r="K10" s="15"/>
      <c r="L10" s="14"/>
      <c r="M10" s="14"/>
    </row>
    <row r="11" spans="1:14" x14ac:dyDescent="0.25">
      <c r="A11" s="8" t="s">
        <v>8</v>
      </c>
      <c r="B11" s="16">
        <v>247664</v>
      </c>
      <c r="C11" s="14"/>
      <c r="D11" s="15"/>
      <c r="E11" s="14"/>
      <c r="F11" s="14"/>
      <c r="G11" s="24"/>
      <c r="H11" s="8" t="s">
        <v>8</v>
      </c>
      <c r="I11" s="36">
        <f>B11</f>
        <v>247664</v>
      </c>
      <c r="J11" s="14"/>
      <c r="K11" s="15"/>
      <c r="L11" s="14"/>
      <c r="M11" s="14"/>
    </row>
    <row r="12" spans="1:14" x14ac:dyDescent="0.25">
      <c r="A12" s="8" t="s">
        <v>9</v>
      </c>
      <c r="B12" s="16">
        <v>1731633</v>
      </c>
      <c r="C12" s="14"/>
      <c r="D12" s="15"/>
      <c r="E12" s="14"/>
      <c r="F12" s="14"/>
      <c r="G12" s="24"/>
      <c r="H12" s="8" t="s">
        <v>9</v>
      </c>
      <c r="I12" s="36">
        <f>B12+I21</f>
        <v>2098770.4287818139</v>
      </c>
      <c r="J12" s="14"/>
      <c r="K12" s="15"/>
      <c r="L12" s="14"/>
      <c r="M12" s="14"/>
    </row>
    <row r="13" spans="1:14" x14ac:dyDescent="0.25">
      <c r="A13" s="8" t="s">
        <v>10</v>
      </c>
      <c r="B13" s="16">
        <v>1931532</v>
      </c>
      <c r="C13" s="14"/>
      <c r="D13" s="15"/>
      <c r="E13" s="14"/>
      <c r="F13" s="14"/>
      <c r="G13" s="24"/>
      <c r="H13" s="8" t="s">
        <v>10</v>
      </c>
      <c r="I13" s="36">
        <f>B13+I22</f>
        <v>2348909.2874572203</v>
      </c>
      <c r="J13" s="14"/>
      <c r="K13" s="15"/>
      <c r="L13" s="14"/>
      <c r="M13" s="14"/>
    </row>
    <row r="14" spans="1:14" x14ac:dyDescent="0.25">
      <c r="A14" s="8" t="s">
        <v>11</v>
      </c>
      <c r="B14" s="16">
        <v>170408.3</v>
      </c>
      <c r="C14" s="14"/>
      <c r="D14" s="15"/>
      <c r="E14" s="14"/>
      <c r="F14" s="14"/>
      <c r="G14" s="24"/>
      <c r="H14" s="8" t="s">
        <v>11</v>
      </c>
      <c r="I14" s="36">
        <f>B14+I23</f>
        <v>205189.74062143502</v>
      </c>
      <c r="J14" s="14"/>
      <c r="K14" s="15"/>
      <c r="L14" s="14"/>
      <c r="M14" s="14"/>
    </row>
    <row r="15" spans="1:14" s="3" customFormat="1" x14ac:dyDescent="0.25">
      <c r="A15" s="4" t="s">
        <v>12</v>
      </c>
      <c r="B15" s="14">
        <f>SUM(B9:B14)</f>
        <v>11863417.300000001</v>
      </c>
      <c r="C15" s="14">
        <f>B15/B2</f>
        <v>1632.7659284800186</v>
      </c>
      <c r="D15" s="15">
        <f>B8/B2</f>
        <v>4.9271654837248845E-2</v>
      </c>
      <c r="E15" s="14">
        <f>C5-C15</f>
        <v>-344.56442398242484</v>
      </c>
      <c r="F15" s="14">
        <f>E15*B2</f>
        <v>-2503550.2500000009</v>
      </c>
      <c r="G15" s="25"/>
      <c r="H15" s="4" t="s">
        <v>12</v>
      </c>
      <c r="I15" s="14">
        <f>SUM(I9:I14)</f>
        <v>12682713.45686047</v>
      </c>
      <c r="J15" s="14">
        <f>I15/I2</f>
        <v>1446.8336519253771</v>
      </c>
      <c r="K15" s="15">
        <f>I8/I2</f>
        <v>4.084034927944391E-2</v>
      </c>
      <c r="L15" s="14">
        <f>J5-J15</f>
        <v>-158.63214742778337</v>
      </c>
      <c r="M15" s="14">
        <f>L15*I2</f>
        <v>-1390544.1501140785</v>
      </c>
      <c r="N15" s="22"/>
    </row>
    <row r="16" spans="1:14" x14ac:dyDescent="0.25">
      <c r="A16" s="8"/>
      <c r="B16" s="13"/>
      <c r="C16" s="14"/>
      <c r="D16" s="15"/>
      <c r="E16" s="14"/>
      <c r="F16" s="14"/>
      <c r="G16" s="24"/>
      <c r="H16" s="8"/>
      <c r="I16" s="13"/>
      <c r="J16" s="14"/>
      <c r="K16" s="15"/>
      <c r="L16" s="14"/>
      <c r="M16" s="14"/>
    </row>
    <row r="17" spans="2:14" x14ac:dyDescent="0.25">
      <c r="B17" s="11"/>
      <c r="C17" s="10"/>
      <c r="D17" s="7"/>
      <c r="G17" s="24"/>
      <c r="H17" s="11"/>
      <c r="I17" s="11"/>
    </row>
    <row r="18" spans="2:14" x14ac:dyDescent="0.25">
      <c r="B18" s="11"/>
      <c r="C18" s="10"/>
      <c r="D18" s="7"/>
      <c r="G18" s="24"/>
      <c r="H18" s="11"/>
      <c r="I18" s="11"/>
    </row>
    <row r="19" spans="2:14" x14ac:dyDescent="0.25">
      <c r="B19" s="11"/>
      <c r="C19" s="10"/>
      <c r="D19" s="10"/>
      <c r="G19" s="24"/>
      <c r="H19" s="11" t="s">
        <v>35</v>
      </c>
      <c r="I19" s="9">
        <v>1500</v>
      </c>
    </row>
    <row r="20" spans="2:14" x14ac:dyDescent="0.25">
      <c r="H20" s="2" t="s">
        <v>33</v>
      </c>
      <c r="I20" s="12">
        <f>I19*B4</f>
        <v>38646045.134927809</v>
      </c>
    </row>
    <row r="21" spans="2:14" x14ac:dyDescent="0.25">
      <c r="H21" s="2" t="s">
        <v>34</v>
      </c>
      <c r="I21" s="12">
        <f>I20*0.95%</f>
        <v>367137.42878181417</v>
      </c>
    </row>
    <row r="22" spans="2:14" x14ac:dyDescent="0.25">
      <c r="H22" s="2" t="s">
        <v>36</v>
      </c>
      <c r="I22" s="12">
        <f>I20*6%*18%</f>
        <v>417377.28745722031</v>
      </c>
    </row>
    <row r="23" spans="2:14" x14ac:dyDescent="0.25">
      <c r="H23" s="2" t="s">
        <v>37</v>
      </c>
      <c r="I23" s="12">
        <f>I20*6%*1.5%</f>
        <v>34781.440621435024</v>
      </c>
    </row>
    <row r="24" spans="2:14" s="3" customFormat="1" x14ac:dyDescent="0.25">
      <c r="E24" s="10"/>
      <c r="F24" s="10"/>
      <c r="G24" s="22"/>
      <c r="H24" s="3" t="s">
        <v>38</v>
      </c>
      <c r="I24" s="10">
        <f>I20*5%</f>
        <v>1932302.2567463906</v>
      </c>
      <c r="L24" s="10"/>
      <c r="N24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pane ySplit="1" topLeftCell="A2" activePane="bottomLeft" state="frozen"/>
      <selection pane="bottomLeft" activeCell="J21" sqref="J21"/>
    </sheetView>
  </sheetViews>
  <sheetFormatPr defaultRowHeight="12.75" x14ac:dyDescent="0.25"/>
  <cols>
    <col min="1" max="1" width="66.28515625" style="2" customWidth="1"/>
    <col min="2" max="2" width="11.42578125" style="2" customWidth="1"/>
    <col min="3" max="4" width="12.7109375" style="3" customWidth="1"/>
    <col min="5" max="5" width="13.7109375" style="7" hidden="1" customWidth="1"/>
    <col min="6" max="6" width="10.140625" style="3" customWidth="1"/>
    <col min="7" max="16384" width="9.140625" style="2"/>
  </cols>
  <sheetData>
    <row r="1" spans="1:8" ht="69.75" customHeight="1" x14ac:dyDescent="0.25">
      <c r="A1" s="3" t="s">
        <v>5</v>
      </c>
      <c r="B1" s="1" t="s">
        <v>22</v>
      </c>
      <c r="C1" s="4" t="s">
        <v>14</v>
      </c>
      <c r="D1" s="33" t="s">
        <v>43</v>
      </c>
      <c r="E1" s="5" t="s">
        <v>18</v>
      </c>
      <c r="F1" s="30" t="s">
        <v>20</v>
      </c>
    </row>
    <row r="2" spans="1:8" x14ac:dyDescent="0.25">
      <c r="A2" s="2" t="s">
        <v>28</v>
      </c>
      <c r="B2" s="6">
        <v>130</v>
      </c>
    </row>
    <row r="3" spans="1:8" x14ac:dyDescent="0.25">
      <c r="A3" s="8" t="s">
        <v>21</v>
      </c>
      <c r="B3" s="9">
        <v>3340000</v>
      </c>
      <c r="C3" s="10"/>
      <c r="D3" s="10"/>
      <c r="F3" s="10"/>
      <c r="G3" s="11"/>
      <c r="H3" s="11"/>
    </row>
    <row r="4" spans="1:8" x14ac:dyDescent="0.25">
      <c r="A4" s="8" t="s">
        <v>13</v>
      </c>
      <c r="B4" s="12">
        <f>B3/B2</f>
        <v>25692.307692307691</v>
      </c>
      <c r="C4" s="10"/>
      <c r="D4" s="10"/>
      <c r="F4" s="10"/>
      <c r="G4" s="11"/>
      <c r="H4" s="11"/>
    </row>
    <row r="5" spans="1:8" s="3" customFormat="1" x14ac:dyDescent="0.25">
      <c r="A5" s="3" t="s">
        <v>44</v>
      </c>
      <c r="B5" s="10">
        <f>B3*5%</f>
        <v>167000</v>
      </c>
      <c r="C5" s="10">
        <f>B5/B2</f>
        <v>1284.6153846153845</v>
      </c>
      <c r="D5" s="10"/>
      <c r="E5" s="7"/>
      <c r="F5" s="10"/>
      <c r="G5" s="10"/>
      <c r="H5" s="10"/>
    </row>
    <row r="6" spans="1:8" x14ac:dyDescent="0.25">
      <c r="B6" s="13"/>
      <c r="C6" s="14"/>
      <c r="D6" s="14"/>
      <c r="E6" s="15"/>
      <c r="F6" s="10"/>
      <c r="G6" s="11"/>
      <c r="H6" s="11"/>
    </row>
    <row r="7" spans="1:8" x14ac:dyDescent="0.25">
      <c r="A7" s="3" t="s">
        <v>4</v>
      </c>
      <c r="B7" s="13"/>
      <c r="C7" s="14"/>
      <c r="D7" s="14"/>
      <c r="E7" s="15"/>
      <c r="F7" s="10"/>
      <c r="G7" s="11"/>
      <c r="H7" s="11"/>
    </row>
    <row r="8" spans="1:8" x14ac:dyDescent="0.25">
      <c r="A8" s="2" t="s">
        <v>17</v>
      </c>
      <c r="B8" s="16">
        <v>1</v>
      </c>
      <c r="C8" s="14"/>
      <c r="D8" s="14"/>
      <c r="E8" s="15"/>
      <c r="F8" s="10"/>
      <c r="G8" s="11"/>
      <c r="H8" s="11"/>
    </row>
    <row r="9" spans="1:8" ht="25.5" x14ac:dyDescent="0.25">
      <c r="A9" s="8" t="s">
        <v>19</v>
      </c>
      <c r="B9" s="16">
        <v>1143</v>
      </c>
      <c r="C9" s="14"/>
      <c r="D9" s="14"/>
      <c r="E9" s="15"/>
      <c r="F9" s="10"/>
      <c r="G9" s="11"/>
      <c r="H9" s="11"/>
    </row>
    <row r="10" spans="1:8" ht="18.75" customHeight="1" x14ac:dyDescent="0.25">
      <c r="A10" s="8" t="s">
        <v>6</v>
      </c>
      <c r="B10" s="16">
        <v>4952</v>
      </c>
      <c r="C10" s="14"/>
      <c r="D10" s="14"/>
      <c r="E10" s="15"/>
      <c r="F10" s="10"/>
      <c r="G10" s="11"/>
      <c r="H10" s="11"/>
    </row>
    <row r="11" spans="1:8" x14ac:dyDescent="0.25">
      <c r="A11" s="8" t="s">
        <v>7</v>
      </c>
      <c r="B11" s="16">
        <v>4052</v>
      </c>
      <c r="C11" s="14"/>
      <c r="D11" s="14"/>
      <c r="E11" s="15"/>
      <c r="F11" s="10"/>
      <c r="G11" s="11"/>
      <c r="H11" s="11"/>
    </row>
    <row r="12" spans="1:8" x14ac:dyDescent="0.25">
      <c r="A12" s="8" t="s">
        <v>8</v>
      </c>
      <c r="B12" s="16">
        <v>338</v>
      </c>
      <c r="C12" s="14"/>
      <c r="D12" s="14"/>
      <c r="E12" s="15"/>
      <c r="F12" s="10"/>
      <c r="G12" s="11"/>
      <c r="H12" s="11"/>
    </row>
    <row r="13" spans="1:8" x14ac:dyDescent="0.25">
      <c r="A13" s="8" t="s">
        <v>39</v>
      </c>
      <c r="B13" s="16"/>
      <c r="C13" s="14"/>
      <c r="D13" s="14"/>
      <c r="E13" s="15"/>
      <c r="F13" s="10"/>
      <c r="G13" s="11"/>
      <c r="H13" s="11"/>
    </row>
    <row r="14" spans="1:8" x14ac:dyDescent="0.25">
      <c r="A14" s="8" t="s">
        <v>10</v>
      </c>
      <c r="B14" s="16">
        <v>57642</v>
      </c>
      <c r="C14" s="14"/>
      <c r="D14" s="14"/>
      <c r="E14" s="15"/>
      <c r="F14" s="10"/>
      <c r="G14" s="11"/>
      <c r="H14" s="11"/>
    </row>
    <row r="15" spans="1:8" x14ac:dyDescent="0.25">
      <c r="A15" s="8" t="s">
        <v>11</v>
      </c>
      <c r="B15" s="16">
        <v>4804</v>
      </c>
      <c r="C15" s="14"/>
      <c r="D15" s="14"/>
      <c r="E15" s="15"/>
      <c r="F15" s="10"/>
      <c r="G15" s="11"/>
      <c r="H15" s="11"/>
    </row>
    <row r="16" spans="1:8" s="3" customFormat="1" x14ac:dyDescent="0.25">
      <c r="A16" s="4" t="s">
        <v>12</v>
      </c>
      <c r="B16" s="14">
        <f>SUM(B9:B15)</f>
        <v>72931</v>
      </c>
      <c r="C16" s="14">
        <f>B16/B2</f>
        <v>561.00769230769231</v>
      </c>
      <c r="D16" s="14">
        <f>C5-C16</f>
        <v>723.60769230769222</v>
      </c>
      <c r="E16" s="15">
        <f>B8/B2</f>
        <v>7.6923076923076927E-3</v>
      </c>
      <c r="F16" s="10">
        <f>D16*B2</f>
        <v>94068.999999999985</v>
      </c>
      <c r="G16" s="10"/>
      <c r="H16" s="10"/>
    </row>
    <row r="17" spans="1:8" x14ac:dyDescent="0.25">
      <c r="A17" s="8"/>
      <c r="B17" s="13"/>
      <c r="C17" s="14"/>
      <c r="D17" s="14"/>
      <c r="E17" s="15"/>
      <c r="F17" s="10"/>
      <c r="G17" s="11"/>
      <c r="H17" s="11"/>
    </row>
    <row r="18" spans="1:8" x14ac:dyDescent="0.25">
      <c r="B18" s="11"/>
      <c r="C18" s="10"/>
      <c r="D18" s="10"/>
      <c r="F18" s="10"/>
      <c r="G18" s="11"/>
      <c r="H18" s="11"/>
    </row>
    <row r="19" spans="1:8" s="3" customFormat="1" x14ac:dyDescent="0.25">
      <c r="A19" s="3" t="s">
        <v>40</v>
      </c>
      <c r="B19" s="10">
        <f>B2*B4*0.3%</f>
        <v>10020</v>
      </c>
      <c r="C19" s="10"/>
      <c r="D19" s="10"/>
      <c r="E19" s="7"/>
      <c r="F19" s="10"/>
      <c r="G19" s="10"/>
      <c r="H19" s="10"/>
    </row>
    <row r="20" spans="1:8" x14ac:dyDescent="0.25">
      <c r="B20" s="11"/>
      <c r="C20" s="10"/>
      <c r="D20" s="10"/>
      <c r="F20" s="10"/>
      <c r="G20" s="11"/>
      <c r="H20" s="11"/>
    </row>
    <row r="21" spans="1:8" ht="25.5" x14ac:dyDescent="0.25">
      <c r="A21" s="8" t="s">
        <v>46</v>
      </c>
      <c r="B21" s="34">
        <v>486000</v>
      </c>
    </row>
  </sheetData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3131</vt:lpstr>
      <vt:lpstr>3131 фіз.ос заг пай</vt:lpstr>
      <vt:lpstr>3131 ФОП Юр 4 гр ТвРос</vt:lpstr>
      <vt:lpstr>3131 Юр заг</vt:lpstr>
      <vt:lpstr>'3131'!_Hlk30752017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Наталья Н. Шевчук</cp:lastModifiedBy>
  <dcterms:created xsi:type="dcterms:W3CDTF">2020-05-29T12:08:51Z</dcterms:created>
  <dcterms:modified xsi:type="dcterms:W3CDTF">2020-07-10T15:10:49Z</dcterms:modified>
</cp:coreProperties>
</file>